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904" sheetId="1" r:id="rId1"/>
    <sheet name="LI-0904" sheetId="2" r:id="rId2"/>
    <sheet name="LI-0904 (2)" sheetId="3" r:id="rId3"/>
    <sheet name="LI-0904 (3)" sheetId="4" r:id="rId4"/>
    <sheet name="LI-0904 (4)" sheetId="5" r:id="rId5"/>
    <sheet name="TR-0904" sheetId="6" r:id="rId6"/>
    <sheet name="TR-0904 (2)" sheetId="7" r:id="rId7"/>
    <sheet name="SA-0904" sheetId="8" r:id="rId8"/>
    <sheet name="SA-0904 (2)" sheetId="9" r:id="rId9"/>
    <sheet name="SA-0904 (3)" sheetId="10" r:id="rId10"/>
    <sheet name="RE-Res. 1_03" sheetId="11" r:id="rId11"/>
    <sheet name="TASA FALLA" sheetId="12" r:id="rId12"/>
    <sheet name="QITBA" sheetId="13" r:id="rId13"/>
  </sheets>
  <externalReferences>
    <externalReference r:id="rId16"/>
  </externalReferences>
  <definedNames>
    <definedName name="_xlnm.Print_Area" localSheetId="1">'LI-0904'!$A$1:$AB$43</definedName>
    <definedName name="_xlnm.Print_Area" localSheetId="2">'LI-0904 (2)'!$A$1:$AB$44</definedName>
    <definedName name="_xlnm.Print_Area" localSheetId="3">'LI-0904 (3)'!$A$1:$AB$44</definedName>
    <definedName name="_xlnm.Print_Area" localSheetId="4">'LI-0904 (4)'!$A$1:$AB$44</definedName>
    <definedName name="_xlnm.Print_Area" localSheetId="10">'RE-Res. 1_03'!$A$1:$AC$29</definedName>
    <definedName name="_xlnm.Print_Area" localSheetId="7">'SA-0904'!$A$1:$U$45</definedName>
    <definedName name="_xlnm.Print_Area" localSheetId="8">'SA-0904 (2)'!$A$1:$U$45</definedName>
    <definedName name="_xlnm.Print_Area" localSheetId="9">'SA-0904 (3)'!$A$1:$U$45</definedName>
    <definedName name="_xlnm.Print_Area" localSheetId="11">'TASA FALLA'!$A$1:$V$148</definedName>
    <definedName name="_xlnm.Print_Area" localSheetId="0">'TOT-0904'!$A$1:$K$31</definedName>
    <definedName name="_xlnm.Print_Area" localSheetId="5">'TR-0904'!$A$1:$AB$46</definedName>
    <definedName name="_xlnm.Print_Area" localSheetId="6">'TR-0904 (2)'!$A$1:$AB$47</definedName>
    <definedName name="DD" localSheetId="1">'LI-0904'!DD</definedName>
    <definedName name="DD" localSheetId="2">'LI-0904 (2)'!DD</definedName>
    <definedName name="DD" localSheetId="3">'LI-0904 (3)'!DD</definedName>
    <definedName name="DD" localSheetId="4">'LI-0904 (4)'!DD</definedName>
    <definedName name="DD" localSheetId="10">'RE-Res. 1_03'!DD</definedName>
    <definedName name="DD" localSheetId="7">'SA-0904'!DD</definedName>
    <definedName name="DD" localSheetId="8">'SA-0904 (2)'!DD</definedName>
    <definedName name="DD" localSheetId="9">'SA-0904 (3)'!DD</definedName>
    <definedName name="DD" localSheetId="11">'TASA FALLA'!DD</definedName>
    <definedName name="DD" localSheetId="5">'TR-0904'!DD</definedName>
    <definedName name="DD" localSheetId="6">'TR-0904 (2)'!DD</definedName>
    <definedName name="DD">[0]!DD</definedName>
    <definedName name="DDD" localSheetId="1">'LI-0904'!DDD</definedName>
    <definedName name="DDD" localSheetId="2">'LI-0904 (2)'!DDD</definedName>
    <definedName name="DDD" localSheetId="3">'LI-0904 (3)'!DDD</definedName>
    <definedName name="DDD" localSheetId="4">'LI-0904 (4)'!DDD</definedName>
    <definedName name="DDD" localSheetId="10">'RE-Res. 1_03'!DDD</definedName>
    <definedName name="DDD" localSheetId="7">'SA-0904'!DDD</definedName>
    <definedName name="DDD" localSheetId="8">'SA-0904 (2)'!DDD</definedName>
    <definedName name="DDD" localSheetId="9">'SA-0904 (3)'!DDD</definedName>
    <definedName name="DDD" localSheetId="11">'TASA FALLA'!DDD</definedName>
    <definedName name="DDD" localSheetId="5">'TR-0904'!DDD</definedName>
    <definedName name="DDD" localSheetId="6">'TR-0904 (2)'!DDD</definedName>
    <definedName name="DDD">[0]!DDD</definedName>
    <definedName name="DISTROCUYO" localSheetId="1">'LI-0904'!DISTROCUYO</definedName>
    <definedName name="DISTROCUYO" localSheetId="2">'LI-0904 (2)'!DISTROCUYO</definedName>
    <definedName name="DISTROCUYO" localSheetId="3">'LI-0904 (3)'!DISTROCUYO</definedName>
    <definedName name="DISTROCUYO" localSheetId="4">'LI-0904 (4)'!DISTROCUYO</definedName>
    <definedName name="DISTROCUYO" localSheetId="10">'RE-Res. 1_03'!DISTROCUYO</definedName>
    <definedName name="DISTROCUYO" localSheetId="7">'SA-0904'!DISTROCUYO</definedName>
    <definedName name="DISTROCUYO" localSheetId="8">'SA-0904 (2)'!DISTROCUYO</definedName>
    <definedName name="DISTROCUYO" localSheetId="9">'SA-0904 (3)'!DISTROCUYO</definedName>
    <definedName name="DISTROCUYO" localSheetId="11">'TASA FALLA'!DISTROCUYO</definedName>
    <definedName name="DISTROCUYO" localSheetId="5">'TR-0904'!DISTROCUYO</definedName>
    <definedName name="DISTROCUYO" localSheetId="6">'TR-0904 (2)'!DISTROCUYO</definedName>
    <definedName name="DISTROCUYO">[0]!DISTROCUYO</definedName>
    <definedName name="INICIO" localSheetId="1">'LI-0904'!INICIO</definedName>
    <definedName name="INICIO" localSheetId="2">'LI-0904 (2)'!INICIO</definedName>
    <definedName name="INICIO" localSheetId="3">'LI-0904 (3)'!INICIO</definedName>
    <definedName name="INICIO" localSheetId="4">'LI-0904 (4)'!INICIO</definedName>
    <definedName name="INICIO" localSheetId="10">'RE-Res. 1_03'!INICIO</definedName>
    <definedName name="INICIO" localSheetId="7">'SA-0904'!INICIO</definedName>
    <definedName name="INICIO" localSheetId="8">'SA-0904 (2)'!INICIO</definedName>
    <definedName name="INICIO" localSheetId="9">'SA-0904 (3)'!INICIO</definedName>
    <definedName name="INICIO" localSheetId="11">'TASA FALLA'!INICIO</definedName>
    <definedName name="INICIO" localSheetId="5">'TR-0904'!INICIO</definedName>
    <definedName name="INICIO" localSheetId="6">'TR-0904 (2)'!INICIO</definedName>
    <definedName name="INICIO">[0]!INICIO</definedName>
    <definedName name="INICIOTI" localSheetId="1">'LI-0904'!INICIOTI</definedName>
    <definedName name="INICIOTI" localSheetId="2">'LI-0904 (2)'!INICIOTI</definedName>
    <definedName name="INICIOTI" localSheetId="3">'LI-0904 (3)'!INICIOTI</definedName>
    <definedName name="INICIOTI" localSheetId="4">'LI-0904 (4)'!INICIOTI</definedName>
    <definedName name="INICIOTI" localSheetId="10">'RE-Res. 1_03'!INICIOTI</definedName>
    <definedName name="INICIOTI" localSheetId="7">'SA-0904'!INICIOTI</definedName>
    <definedName name="INICIOTI" localSheetId="8">'SA-0904 (2)'!INICIOTI</definedName>
    <definedName name="INICIOTI" localSheetId="9">'SA-0904 (3)'!INICIOTI</definedName>
    <definedName name="INICIOTI" localSheetId="11">'TASA FALLA'!INICIOTI</definedName>
    <definedName name="INICIOTI" localSheetId="5">'TR-0904'!INICIOTI</definedName>
    <definedName name="INICIOTI" localSheetId="6">'TR-0904 (2)'!INICIOTI</definedName>
    <definedName name="INICIOTI">[0]!INICIOTI</definedName>
    <definedName name="LINEAS" localSheetId="1">'LI-0904'!LINEAS</definedName>
    <definedName name="LINEAS" localSheetId="2">'LI-0904 (2)'!LINEAS</definedName>
    <definedName name="LINEAS" localSheetId="3">'LI-0904 (3)'!LINEAS</definedName>
    <definedName name="LINEAS" localSheetId="4">'LI-0904 (4)'!LINEAS</definedName>
    <definedName name="LINEAS" localSheetId="10">'RE-Res. 1_03'!LINEAS</definedName>
    <definedName name="LINEAS" localSheetId="7">'SA-0904'!LINEAS</definedName>
    <definedName name="LINEAS" localSheetId="8">'SA-0904 (2)'!LINEAS</definedName>
    <definedName name="LINEAS" localSheetId="9">'SA-0904 (3)'!LINEAS</definedName>
    <definedName name="LINEAS" localSheetId="11">'TASA FALLA'!LINEAS</definedName>
    <definedName name="LINEAS" localSheetId="5">'TR-0904'!LINEAS</definedName>
    <definedName name="LINEAS" localSheetId="6">'TR-0904 (2)'!LINEAS</definedName>
    <definedName name="LINEAS">[0]!LINEAS</definedName>
    <definedName name="NAME_L" localSheetId="1">'LI-0904'!NAME_L</definedName>
    <definedName name="NAME_L" localSheetId="2">'LI-0904 (2)'!NAME_L</definedName>
    <definedName name="NAME_L" localSheetId="3">'LI-0904 (3)'!NAME_L</definedName>
    <definedName name="NAME_L" localSheetId="4">'LI-0904 (4)'!NAME_L</definedName>
    <definedName name="NAME_L" localSheetId="10">'RE-Res. 1_03'!NAME_L</definedName>
    <definedName name="NAME_L" localSheetId="7">'SA-0904'!NAME_L</definedName>
    <definedName name="NAME_L" localSheetId="8">'SA-0904 (2)'!NAME_L</definedName>
    <definedName name="NAME_L" localSheetId="9">'SA-0904 (3)'!NAME_L</definedName>
    <definedName name="NAME_L" localSheetId="11">'TASA FALLA'!NAME_L</definedName>
    <definedName name="NAME_L" localSheetId="5">'TR-0904'!NAME_L</definedName>
    <definedName name="NAME_L" localSheetId="6">'TR-0904 (2)'!NAME_L</definedName>
    <definedName name="NAME_L">[0]!NAME_L</definedName>
    <definedName name="NAME_L_TI" localSheetId="1">'LI-0904'!NAME_L_TI</definedName>
    <definedName name="NAME_L_TI" localSheetId="2">'LI-0904 (2)'!NAME_L_TI</definedName>
    <definedName name="NAME_L_TI" localSheetId="3">'LI-0904 (3)'!NAME_L_TI</definedName>
    <definedName name="NAME_L_TI" localSheetId="4">'LI-0904 (4)'!NAME_L_TI</definedName>
    <definedName name="NAME_L_TI" localSheetId="10">'RE-Res. 1_03'!NAME_L_TI</definedName>
    <definedName name="NAME_L_TI" localSheetId="7">'SA-0904'!NAME_L_TI</definedName>
    <definedName name="NAME_L_TI" localSheetId="8">'SA-0904 (2)'!NAME_L_TI</definedName>
    <definedName name="NAME_L_TI" localSheetId="9">'SA-0904 (3)'!NAME_L_TI</definedName>
    <definedName name="NAME_L_TI" localSheetId="11">'TASA FALLA'!NAME_L_TI</definedName>
    <definedName name="NAME_L_TI" localSheetId="5">'TR-0904'!NAME_L_TI</definedName>
    <definedName name="NAME_L_TI" localSheetId="6">'TR-0904 (2)'!NAME_L_TI</definedName>
    <definedName name="NAME_L_TI">[0]!NAME_L_TI</definedName>
    <definedName name="QITBA" localSheetId="12">'QITBA'!$A$1:$L$175</definedName>
    <definedName name="QITBA">#REF!</definedName>
    <definedName name="TRANSNOA" localSheetId="1">'LI-0904'!TRANSNOA</definedName>
    <definedName name="TRANSNOA" localSheetId="2">'LI-0904 (2)'!TRANSNOA</definedName>
    <definedName name="TRANSNOA" localSheetId="3">'LI-0904 (3)'!TRANSNOA</definedName>
    <definedName name="TRANSNOA" localSheetId="4">'LI-0904 (4)'!TRANSNOA</definedName>
    <definedName name="TRANSNOA" localSheetId="10">'RE-Res. 1_03'!TRANSNOA</definedName>
    <definedName name="TRANSNOA" localSheetId="7">'SA-0904'!TRANSNOA</definedName>
    <definedName name="TRANSNOA" localSheetId="8">'SA-0904 (2)'!TRANSNOA</definedName>
    <definedName name="TRANSNOA" localSheetId="9">'SA-0904 (3)'!TRANSNOA</definedName>
    <definedName name="TRANSNOA" localSheetId="11">'TASA FALLA'!TRANSNOA</definedName>
    <definedName name="TRANSNOA" localSheetId="5">'TR-0904'!TRANSNOA</definedName>
    <definedName name="TRANSNOA" localSheetId="6">'TR-0904 (2)'!TRANSNOA</definedName>
    <definedName name="TRANSNOA">[0]!TRANSNOA</definedName>
    <definedName name="XX" localSheetId="1">'LI-0904'!XX</definedName>
    <definedName name="XX" localSheetId="2">'LI-0904 (2)'!XX</definedName>
    <definedName name="XX" localSheetId="3">'LI-0904 (3)'!XX</definedName>
    <definedName name="XX" localSheetId="4">'LI-0904 (4)'!XX</definedName>
    <definedName name="XX" localSheetId="10">'RE-Res. 1_03'!XX</definedName>
    <definedName name="XX" localSheetId="7">'SA-0904'!XX</definedName>
    <definedName name="XX" localSheetId="8">'SA-0904 (2)'!XX</definedName>
    <definedName name="XX" localSheetId="9">'SA-0904 (3)'!XX</definedName>
    <definedName name="XX" localSheetId="11">'TASA FALLA'!XX</definedName>
    <definedName name="XX" localSheetId="5">'TR-0904'!XX</definedName>
    <definedName name="XX" localSheetId="6">'TR-0904 (2)'!XX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<sst xmlns="http://schemas.openxmlformats.org/spreadsheetml/2006/main" count="2909" uniqueCount="745">
  <si>
    <t>17/04/2009 08:46</t>
  </si>
  <si>
    <t>17/04/2009 14:04</t>
  </si>
  <si>
    <t>17/04/2009 08:47</t>
  </si>
  <si>
    <t>17/04/2009 12:00</t>
  </si>
  <si>
    <t>17/04/2009 08:55</t>
  </si>
  <si>
    <t>17/04/2009 13:57</t>
  </si>
  <si>
    <t>17/04/2009 09:11</t>
  </si>
  <si>
    <t>17/04/2009 15:31</t>
  </si>
  <si>
    <t>17/04/2009 09:40</t>
  </si>
  <si>
    <t>17/04/2009 11:38</t>
  </si>
  <si>
    <t>17/04/2009 11:48</t>
  </si>
  <si>
    <t>17/04/2009 16:08</t>
  </si>
  <si>
    <t>LAS FLORES BAS 132/33/13.2  15 T2LF</t>
  </si>
  <si>
    <t>17/04/2009 12:36</t>
  </si>
  <si>
    <t>17/04/2009 12:51</t>
  </si>
  <si>
    <t>18/04/2009 08:03</t>
  </si>
  <si>
    <t>18/04/2009 17:47</t>
  </si>
  <si>
    <t>URBANA S.NICOLAS 132/13.2/13.2  44 T2NU</t>
  </si>
  <si>
    <t>20/04/2009 08:55</t>
  </si>
  <si>
    <t>20/04/2009 15:06</t>
  </si>
  <si>
    <t>SIDERCA CAMPANA 132</t>
  </si>
  <si>
    <t>20/04/2009 08:57</t>
  </si>
  <si>
    <t>20/04/2009 14:21</t>
  </si>
  <si>
    <t>MIRAMAR 132/33/13.2  15 T1MR</t>
  </si>
  <si>
    <t>20/04/2009 10:26</t>
  </si>
  <si>
    <t>20/04/2009 13:35</t>
  </si>
  <si>
    <t>Falla Seccionador</t>
  </si>
  <si>
    <t>MAR DE AJO 132/33/13.2  15 T2MJ</t>
  </si>
  <si>
    <t>20/04/2009 12:23</t>
  </si>
  <si>
    <t>20/04/2009 12:49</t>
  </si>
  <si>
    <t>P.LURO           C.PATAGONES       132.0   LI</t>
  </si>
  <si>
    <t>21/04/2009 08:10</t>
  </si>
  <si>
    <t>21/04/2009 18:08</t>
  </si>
  <si>
    <t>21/04/2009 08:13</t>
  </si>
  <si>
    <t>21/04/2009 14:37</t>
  </si>
  <si>
    <t>21/04/2009 08:25</t>
  </si>
  <si>
    <t>21/04/2009 14:46</t>
  </si>
  <si>
    <t>TANDIL           OLAVARRIA         132.0 1 LI</t>
  </si>
  <si>
    <t>21/04/2009 08:38</t>
  </si>
  <si>
    <t>21/04/2009 17:35</t>
  </si>
  <si>
    <t>PUNTA ALTA     33   SALIDA a B. HONDO-PEHUENCO  IN</t>
  </si>
  <si>
    <t>21/04/2009 09:22</t>
  </si>
  <si>
    <t>21/04/2009 12:15</t>
  </si>
  <si>
    <t>LINCOLN        13.2   SALIDA 1 a LINCOLN        IN</t>
  </si>
  <si>
    <t>21/04/2009 09:38</t>
  </si>
  <si>
    <t>21/04/2009 12:26</t>
  </si>
  <si>
    <t>LINCOLN        13.2   SALIDA 2 a LINCOLN        IN</t>
  </si>
  <si>
    <t>21/04/2009 12:27</t>
  </si>
  <si>
    <t>21/04/2009 15:10</t>
  </si>
  <si>
    <t>22/04/2009 08:07</t>
  </si>
  <si>
    <t>22/04/2009 17:13</t>
  </si>
  <si>
    <t>22/04/2009 08:11</t>
  </si>
  <si>
    <t>22/04/2009 16:17</t>
  </si>
  <si>
    <t>PETROQUIMICA   13.2     SALIDA a INDUPA 1       IN</t>
  </si>
  <si>
    <t>22/04/2009 08:24</t>
  </si>
  <si>
    <t>22/04/2009 17:50</t>
  </si>
  <si>
    <t>22/04/2009 08:29</t>
  </si>
  <si>
    <t>22/04/2009 14:51</t>
  </si>
  <si>
    <t>LINCOLN        13.2   SALIDA 3 a LINCOLN        IN</t>
  </si>
  <si>
    <t>22/04/2009 08:44</t>
  </si>
  <si>
    <t>22/04/2009 11:53</t>
  </si>
  <si>
    <t>22/04/2009 09:22</t>
  </si>
  <si>
    <t>22/04/2009 14:33</t>
  </si>
  <si>
    <t>CHACABUCO CAP K3CB</t>
  </si>
  <si>
    <t>22/04/2009 10:12</t>
  </si>
  <si>
    <t>22/04/2009 14:11</t>
  </si>
  <si>
    <t>LINCOLN        13.2   SALIDA 4 a LINCOLN        IN</t>
  </si>
  <si>
    <t>22/04/2009 14:34</t>
  </si>
  <si>
    <t>23/04/2009 07:57</t>
  </si>
  <si>
    <t>23/04/2009 16:19</t>
  </si>
  <si>
    <t>23/04/2009 08:05</t>
  </si>
  <si>
    <t>23/04/2009 17:06</t>
  </si>
  <si>
    <t>23/04/2009 08:17</t>
  </si>
  <si>
    <t>23/04/2009 14:41</t>
  </si>
  <si>
    <t>CHACABUCO CAP K1CB</t>
  </si>
  <si>
    <t>23/04/2009 08:18</t>
  </si>
  <si>
    <t>23/04/2009 12:22</t>
  </si>
  <si>
    <t>PETROQUIMICA   13.2     SALIDA a INDUPA 2       IN</t>
  </si>
  <si>
    <t>23/04/2009 08:28</t>
  </si>
  <si>
    <t>23/04/2009 17:02</t>
  </si>
  <si>
    <t>LINCOLN        13.2   SALIDA 5 a LINCOLN        IN</t>
  </si>
  <si>
    <t>23/04/2009 08:54</t>
  </si>
  <si>
    <t>23/04/2009 12:08</t>
  </si>
  <si>
    <t>LOMA NEGRA  CAL.AVEL 132 1</t>
  </si>
  <si>
    <t>23/04/2009 09:17</t>
  </si>
  <si>
    <t>23/04/2009 14:55</t>
  </si>
  <si>
    <t>MIRAMAR        13.2  SALIDA 7 a CHAPADMALAL     IN</t>
  </si>
  <si>
    <t>23/04/2009 10:02</t>
  </si>
  <si>
    <t>23/04/2009 18:00</t>
  </si>
  <si>
    <t>LINCOLN        13.2   SALIDA 6 a LINCOLN        IN</t>
  </si>
  <si>
    <t>23/04/2009 12:24</t>
  </si>
  <si>
    <t>23/04/2009 14:35</t>
  </si>
  <si>
    <t>24/04/2009 07:56</t>
  </si>
  <si>
    <t>24/04/2009 16:45</t>
  </si>
  <si>
    <t>24/04/2009 08:14</t>
  </si>
  <si>
    <t>24/04/2009 17:17</t>
  </si>
  <si>
    <t>24/04/2009 08:35</t>
  </si>
  <si>
    <t>24/04/2009 12:37</t>
  </si>
  <si>
    <t>MIRAMAR 132/33/13.2  15 T2MR</t>
  </si>
  <si>
    <t>24/04/2009 08:46</t>
  </si>
  <si>
    <t>24/04/2009 19:11</t>
  </si>
  <si>
    <t>BALCARCE 132/33/13.2  15 T1BL</t>
  </si>
  <si>
    <t>24/04/2009 11:20</t>
  </si>
  <si>
    <t>24/04/2009 13:20</t>
  </si>
  <si>
    <t>URBANA           SAN NICOLAS       132.0   LI</t>
  </si>
  <si>
    <t>24/04/2009 13:00</t>
  </si>
  <si>
    <t>24/04/2009 13:44</t>
  </si>
  <si>
    <t>SAN PEDRO BS.AS. 132/33  15 T1SH</t>
  </si>
  <si>
    <t>25/04/2009 02:29</t>
  </si>
  <si>
    <t>25/04/2009 13:16</t>
  </si>
  <si>
    <t>Falla equipo asociado -  ENS hasta las 03:39 hs.</t>
  </si>
  <si>
    <t>25/04/2009 08:12</t>
  </si>
  <si>
    <t>25/04/2009 17:43</t>
  </si>
  <si>
    <t>25/04/2009 08:49</t>
  </si>
  <si>
    <t>25/04/2009 13:30</t>
  </si>
  <si>
    <t>CHASCOMUS      13.2    SALIDA 6 a CHASCOMUS     IN</t>
  </si>
  <si>
    <t>25/04/2009 08:56</t>
  </si>
  <si>
    <t>25/04/2009 12:50</t>
  </si>
  <si>
    <t>CAMPANA 132/33/13.2  30 T1CM</t>
  </si>
  <si>
    <t>26/04/2009 08:00</t>
  </si>
  <si>
    <t>26/04/2009 17:24</t>
  </si>
  <si>
    <t>LAS ARMAS        TANDIL            132.0   LI</t>
  </si>
  <si>
    <t>27/04/2009 08:28</t>
  </si>
  <si>
    <t>27/04/2009 17:04</t>
  </si>
  <si>
    <t>BRAGADO 33 kV SALIDA ALIMENTADOR ALBERTI        IN</t>
  </si>
  <si>
    <t>27/04/2009 09:51</t>
  </si>
  <si>
    <t>27/04/2009 14:31</t>
  </si>
  <si>
    <t>P.LURO           BAHIA BLANCA      132.0   LI</t>
  </si>
  <si>
    <t>27/04/2009 09:54</t>
  </si>
  <si>
    <t>27/04/2009 14:23</t>
  </si>
  <si>
    <t>SAN NICOLAS    33  SALIDA a OXIGENA terna 1     IN</t>
  </si>
  <si>
    <t>27/04/2009 10:04</t>
  </si>
  <si>
    <t>27/04/2009 15:14</t>
  </si>
  <si>
    <t>NORTE II 132/33/13.2  40 T1ND</t>
  </si>
  <si>
    <t>27/04/2009 23:54</t>
  </si>
  <si>
    <t>28/04/2009 21:37</t>
  </si>
  <si>
    <t>Transf./ React. ENS hasta el 28/04/09 a las 01:01 Hs.</t>
  </si>
  <si>
    <t>CAP.SARMIENTO S.A. DE ARECO 66 1</t>
  </si>
  <si>
    <t>28/04/2009 07:58</t>
  </si>
  <si>
    <t>28/04/2009 15:05</t>
  </si>
  <si>
    <t>28/04/2009 08:08</t>
  </si>
  <si>
    <t>28/04/2009 15:19</t>
  </si>
  <si>
    <t>28/04/2009 08:20</t>
  </si>
  <si>
    <t>28/04/2009 15:37</t>
  </si>
  <si>
    <t>SAN NICOLAS    33  SALIDA a OXIGENA terna 2     IN</t>
  </si>
  <si>
    <t>28/04/2009 09:01</t>
  </si>
  <si>
    <t>28/04/2009 14:59</t>
  </si>
  <si>
    <t>JUNIN 13.2 kV Alimentador 8 a JUNIN (9JNIN8)IN</t>
  </si>
  <si>
    <t>28/04/2009 09:04</t>
  </si>
  <si>
    <t>28/04/2009 13:50</t>
  </si>
  <si>
    <t>28/04/2009 09:09</t>
  </si>
  <si>
    <t>28/04/2009 13:29</t>
  </si>
  <si>
    <t>BRAGADO      33 SALIDA  WARNER-O'BRIEN          IN</t>
  </si>
  <si>
    <t>28/04/2009 09:10</t>
  </si>
  <si>
    <t>28/04/2009 13:39</t>
  </si>
  <si>
    <t>BRAGADO 132/33/13.2  10 T7</t>
  </si>
  <si>
    <t>28/04/2009 09:12</t>
  </si>
  <si>
    <t>28/04/2009 12:51</t>
  </si>
  <si>
    <t>JUNIN BAS CAP K1JU</t>
  </si>
  <si>
    <t>28/04/2009 11:04</t>
  </si>
  <si>
    <t>28/04/2009 11:13</t>
  </si>
  <si>
    <t>Perturbación causada por falla en T2JU.</t>
  </si>
  <si>
    <t>JUNIN 132/33/13.2  30 T2JU</t>
  </si>
  <si>
    <t>28/04/2009 11:09</t>
  </si>
  <si>
    <t>Falla entre interruptor y barras de 33 kV causada por ave.</t>
  </si>
  <si>
    <t>CHACABUCO      33      SALIDA  a RAWSON         IN</t>
  </si>
  <si>
    <t>29/04/2009 08:08</t>
  </si>
  <si>
    <t>29/04/2009 12:17</t>
  </si>
  <si>
    <t>29/04/2009 16:41</t>
  </si>
  <si>
    <t>BRAGADO     132 SALIDA    Linea a Aceria        IN</t>
  </si>
  <si>
    <t>29/04/2009 08:30</t>
  </si>
  <si>
    <t>29/04/2009 14:18</t>
  </si>
  <si>
    <t>MAR DEL PLATA    MIRAMAR           132.0   LI</t>
  </si>
  <si>
    <t>29/04/2009 08:32</t>
  </si>
  <si>
    <t>29/04/2009 17:19</t>
  </si>
  <si>
    <t>29/04/2009 08:41</t>
  </si>
  <si>
    <t>29/04/2009 16:50</t>
  </si>
  <si>
    <t>MONTE 33 kV Alimentador a G. BELGRANO           IN</t>
  </si>
  <si>
    <t>29/04/2009 08:46</t>
  </si>
  <si>
    <t>29/04/2009 15:31</t>
  </si>
  <si>
    <t>29/04/2009 08:51</t>
  </si>
  <si>
    <t>29/04/2009 14:57</t>
  </si>
  <si>
    <t>SAN NICOLAS    33  SALIDA a RAMALLO             IN</t>
  </si>
  <si>
    <t>29/04/2009 09:06</t>
  </si>
  <si>
    <t>29/04/2009 13:08</t>
  </si>
  <si>
    <t>CHASCOMUS      33      SALIDA V. DEL SUR-GANDAR IN</t>
  </si>
  <si>
    <t>29/04/2009 17:06</t>
  </si>
  <si>
    <t>MONTE          33    SALIDA a LOBOS             IN</t>
  </si>
  <si>
    <t>29/04/2009 09:11</t>
  </si>
  <si>
    <t>29/04/2009 16:21</t>
  </si>
  <si>
    <t>29/04/2009 09:43</t>
  </si>
  <si>
    <t>29/04/2009 10:19</t>
  </si>
  <si>
    <t>MAR DEL TUYU 132/33/13.2  20 T1MU</t>
  </si>
  <si>
    <t>29/04/2009 12:19</t>
  </si>
  <si>
    <t>29/04/2009 18:00</t>
  </si>
  <si>
    <t>JUNIN            IMSA              132.0   LI1</t>
  </si>
  <si>
    <t>30/04/2009 05:30</t>
  </si>
  <si>
    <t>30/04/2009 17:20</t>
  </si>
  <si>
    <t>30/04/2009 08:04</t>
  </si>
  <si>
    <t>30/04/2009 14:52</t>
  </si>
  <si>
    <t>PEDRO LURO     13.2  SALIDA 2 a PEDRO LURO      IN</t>
  </si>
  <si>
    <t>30/04/2009 08:12</t>
  </si>
  <si>
    <t>30/04/2009 15:08</t>
  </si>
  <si>
    <t>SAN NICOLAS    33  SALIDA a LA EMILIA           IN</t>
  </si>
  <si>
    <t>30/04/2009 08:38</t>
  </si>
  <si>
    <t>30/04/2009 13:44</t>
  </si>
  <si>
    <t>30/04/2009 15:27</t>
  </si>
  <si>
    <t>CHASCOMUS      33      SALIDA a LEZAMA          IN</t>
  </si>
  <si>
    <t>30/04/2009 09:03</t>
  </si>
  <si>
    <t>30/04/2009 17:04</t>
  </si>
  <si>
    <t>30/04/2009 10:13</t>
  </si>
  <si>
    <t>30/04/2009 17:48</t>
  </si>
  <si>
    <t>Transporte de la hoja 1/4</t>
  </si>
  <si>
    <t>Transporte de la hoja 2/4</t>
  </si>
  <si>
    <t>Transporte de la hoja 3/4</t>
  </si>
  <si>
    <t>R</t>
  </si>
  <si>
    <t>RP</t>
  </si>
  <si>
    <t>Transporte de la hoja 1/2</t>
  </si>
  <si>
    <t>Transporte de la hoja 1/3</t>
  </si>
  <si>
    <t>Transporte de la hoja 2/3</t>
  </si>
  <si>
    <t>Desde el 01 al 30 de abril de 2009</t>
  </si>
  <si>
    <t>TRANSBA S.A.</t>
  </si>
  <si>
    <t>LÍNEAS</t>
  </si>
  <si>
    <t>CLASE</t>
  </si>
  <si>
    <t>C</t>
  </si>
  <si>
    <t>ARRECIFES - CAP. SARMIENTO</t>
  </si>
  <si>
    <t>BAHIA BLANCA - P. LURO</t>
  </si>
  <si>
    <t>B</t>
  </si>
  <si>
    <t>BAHIA BLANCA - PRINGLES</t>
  </si>
  <si>
    <t>BALCARCE - MAR DEL PLATA</t>
  </si>
  <si>
    <t>A</t>
  </si>
  <si>
    <t>C. AVELLANEDA - OLAVARRIA VIEJA</t>
  </si>
  <si>
    <t>CHASCOMUS - VERONICA</t>
  </si>
  <si>
    <t>CNEL. DORREGO - TRES ARROYOS</t>
  </si>
  <si>
    <t>GONZALEZ CHAVEZ - NECOCHEA</t>
  </si>
  <si>
    <t>GRAL. MADARIAGA - LAS ARMAS</t>
  </si>
  <si>
    <t>LAPRIDA - PRINGLES</t>
  </si>
  <si>
    <t>LAS ARMAS - TANDIL</t>
  </si>
  <si>
    <t>LOMA NEGRA - C. AVELLANEDA</t>
  </si>
  <si>
    <t>LOMA NEGRA - OLAVARRIA</t>
  </si>
  <si>
    <t>LUJAN - MORÓN 2</t>
  </si>
  <si>
    <t>MAR DE AJO - PINAMAR</t>
  </si>
  <si>
    <t>MAR DEL PLATA - MIRAMAR</t>
  </si>
  <si>
    <t>MERCEDES B.A. - LUJAN</t>
  </si>
  <si>
    <t>OLAVARRIA - AZUL</t>
  </si>
  <si>
    <t>OLAVARRIA - HENDERSON</t>
  </si>
  <si>
    <t>OLAVARRIA - TANDIL</t>
  </si>
  <si>
    <t>OLAVARRIA VIEJA - OLAVARRIA</t>
  </si>
  <si>
    <t>P. LURO - C. PATAGONES</t>
  </si>
  <si>
    <t>PERGAMINO - ARRECIFES</t>
  </si>
  <si>
    <t>PIGUE - GUATRACHE</t>
  </si>
  <si>
    <t>ROJAS - JUNIN</t>
  </si>
  <si>
    <t>TANDIL - NECOCHEA</t>
  </si>
  <si>
    <t>TRENQUE LAUQUEN - HENDERSON</t>
  </si>
  <si>
    <t>VILLA GESELL - GRAL. MADARIAGA</t>
  </si>
  <si>
    <t>NUEVA CAMPANA - SIDERCA 1</t>
  </si>
  <si>
    <t>Trafo</t>
  </si>
  <si>
    <t>CAMPANA</t>
  </si>
  <si>
    <t>Trafo 1</t>
  </si>
  <si>
    <t>132/33/13,2</t>
  </si>
  <si>
    <t>Trafo 2</t>
  </si>
  <si>
    <t>SAN PEDRO</t>
  </si>
  <si>
    <t>VILLA LIA</t>
  </si>
  <si>
    <t>Autotrafo</t>
  </si>
  <si>
    <t>220/132/13,2</t>
  </si>
  <si>
    <t>ZARATE</t>
  </si>
  <si>
    <t>Trafo 3</t>
  </si>
  <si>
    <t>SAN NICOLAS</t>
  </si>
  <si>
    <t>ARRECIFES</t>
  </si>
  <si>
    <t>66/33</t>
  </si>
  <si>
    <t>JUNIN</t>
  </si>
  <si>
    <t>BRAGADO</t>
  </si>
  <si>
    <t>9 DE JULIO</t>
  </si>
  <si>
    <t>CARLOS CASARES</t>
  </si>
  <si>
    <t>LINCOLN</t>
  </si>
  <si>
    <t>HENDERSON</t>
  </si>
  <si>
    <t>Trafo 4</t>
  </si>
  <si>
    <t>132/13,2</t>
  </si>
  <si>
    <t>CHACABUCO</t>
  </si>
  <si>
    <t>OLAVARRIA</t>
  </si>
  <si>
    <t>G.CHAVES</t>
  </si>
  <si>
    <t>NECOCHEA</t>
  </si>
  <si>
    <t>BALCARCE</t>
  </si>
  <si>
    <t>MIRAMAR</t>
  </si>
  <si>
    <t>TRES ARROYOS</t>
  </si>
  <si>
    <t>CHASCOMUS</t>
  </si>
  <si>
    <t>MAR DE AJO</t>
  </si>
  <si>
    <t>G. MADARIAGA</t>
  </si>
  <si>
    <t>MAR DEL TUYU</t>
  </si>
  <si>
    <t>PINAMAR</t>
  </si>
  <si>
    <t>LAS FLORES</t>
  </si>
  <si>
    <t>MONTE</t>
  </si>
  <si>
    <t>NORTE 2</t>
  </si>
  <si>
    <t>PUNTA ALTA</t>
  </si>
  <si>
    <t>ET URBANA BBCA</t>
  </si>
  <si>
    <t>PETROQUIMICA</t>
  </si>
  <si>
    <t>PIGUE</t>
  </si>
  <si>
    <t>PEDRO LURO</t>
  </si>
  <si>
    <t>Alimentador a Coop. Zarate 3-32</t>
  </si>
  <si>
    <t>Alimentador a Coop. Zarate 3-33</t>
  </si>
  <si>
    <t>Alimentador a OXIGENA terna 1</t>
  </si>
  <si>
    <t>Alimentador a OXIGENA terna 2</t>
  </si>
  <si>
    <t>Alimentador a LA EMILIA</t>
  </si>
  <si>
    <t>Alimentador a RAMALLO</t>
  </si>
  <si>
    <t>Alimentador 1 a ARRECIFES</t>
  </si>
  <si>
    <t>Línea a ACERÍA BRAGADO</t>
  </si>
  <si>
    <t>Alimentador a LOBOS</t>
  </si>
  <si>
    <t>Alimentador a LAPLACETTE</t>
  </si>
  <si>
    <t>Alimentador a VEDIA</t>
  </si>
  <si>
    <t>Alimentador a ARENAZA</t>
  </si>
  <si>
    <t>Alimentador 1 a LINCOLN</t>
  </si>
  <si>
    <t>Alimentador 2 a LINCOLN</t>
  </si>
  <si>
    <t>Alimentador 3 a LINCOLN</t>
  </si>
  <si>
    <t>Alimentador 4 a LINCOLN</t>
  </si>
  <si>
    <t>Alimentador 5 a LINCOLN</t>
  </si>
  <si>
    <t>Alimentador 6 a LINCOLN</t>
  </si>
  <si>
    <t>Alimentador a RAWSON</t>
  </si>
  <si>
    <t>Alimentador 1 a TRES ARROYOS</t>
  </si>
  <si>
    <t>Alimentador 2 a TRES ARROYOS</t>
  </si>
  <si>
    <t>Alimentador 1 a  Coop. BALCARCE</t>
  </si>
  <si>
    <t>Alimentador 7 a CHAPADMALAL</t>
  </si>
  <si>
    <t>Alimentador a LEZAMA</t>
  </si>
  <si>
    <t>Alimentador a VILLA DEL SUR-GANDARA</t>
  </si>
  <si>
    <t>Alimentador 6 a CHASCOMUS</t>
  </si>
  <si>
    <t>Alimentador a MADARIAGA</t>
  </si>
  <si>
    <t>Alimentador a ET "B"</t>
  </si>
  <si>
    <t>Línea a POLISUR 2</t>
  </si>
  <si>
    <t>Alimentador EG3</t>
  </si>
  <si>
    <t>Alimentador a A.CORTO-Coop</t>
  </si>
  <si>
    <t>Alimentador a ESPARTILLAR</t>
  </si>
  <si>
    <t>Alimentador a PUAN</t>
  </si>
  <si>
    <t>Alimentador 2 a PEDRO LURO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</si>
  <si>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</si>
  <si>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</si>
  <si>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</si>
  <si>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</si>
  <si>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</si>
  <si>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</si>
  <si>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</si>
  <si>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</si>
  <si>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</si>
  <si>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</si>
  <si>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</si>
  <si>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</si>
  <si>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</si>
  <si>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</si>
  <si>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</si>
  <si>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</si>
  <si>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</si>
  <si>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</si>
  <si>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</si>
  <si>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</si>
  <si>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</si>
  <si>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</si>
  <si>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</si>
  <si>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</si>
  <si>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</si>
  <si>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</si>
  <si>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</si>
  <si>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</si>
  <si>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</si>
  <si>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</si>
  <si>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</si>
  <si>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</si>
  <si>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</si>
  <si>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</si>
  <si>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</si>
  <si>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</si>
  <si>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</si>
  <si>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</si>
  <si>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</si>
  <si>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</si>
  <si>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</si>
  <si>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</si>
  <si>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</si>
  <si>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</si>
  <si>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</si>
  <si>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</si>
  <si>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</si>
  <si>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</si>
  <si>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</si>
  <si>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</si>
  <si>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</si>
  <si>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</si>
  <si>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</si>
  <si>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URBANA SAN NICOLAS - SAN NICOLAS</t>
  </si>
  <si>
    <t>RAMALLO - URBANA SAN NICOLAS</t>
  </si>
  <si>
    <t>S. NIC. URBANA</t>
  </si>
  <si>
    <t>Alimentador 4 a BALCARCE</t>
  </si>
  <si>
    <t>Alimentador 7 a MALTERIA QUILMES 1</t>
  </si>
  <si>
    <t>Alimentador 8 a MALTERIA QUILMES 2</t>
  </si>
  <si>
    <t>Alimentador a INDUPA 1</t>
  </si>
  <si>
    <t>Alimentador a INDUPA 2</t>
  </si>
  <si>
    <t>Interruptor WARNER - O'BRIEN</t>
  </si>
  <si>
    <t>Alimentador a B. HONDO - PEHUENCO</t>
  </si>
  <si>
    <t>Alimentador a MADARIAGA 1</t>
  </si>
  <si>
    <t>Alimentador a MADARIAGA 2</t>
  </si>
  <si>
    <t>BARADERO</t>
  </si>
  <si>
    <t>Alimentador Alberti</t>
  </si>
  <si>
    <t>Alimentador a G. BELGRANO</t>
  </si>
  <si>
    <t>Alimentador 1 EDEN BARADERO FABRICA SUR</t>
  </si>
  <si>
    <t>CHILLAR</t>
  </si>
  <si>
    <t>Alimentador EB CHILLAR (REPSOL YPF)</t>
  </si>
  <si>
    <t>CHILLAR - OLAVARRIA</t>
  </si>
  <si>
    <t xml:space="preserve">CHILLAR - GONZALES CHAVEZ </t>
  </si>
  <si>
    <t>LAS TONINAS</t>
  </si>
  <si>
    <t>SAN NICOLÁS - RAMALLO INDUSTRIAL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</si>
  <si>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</si>
  <si>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</si>
  <si>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</si>
  <si>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</si>
  <si>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</si>
  <si>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</si>
  <si>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</si>
  <si>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</si>
  <si>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</si>
  <si>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JUNIN - IMSA</t>
  </si>
  <si>
    <t>F</t>
  </si>
  <si>
    <t>SI</t>
  </si>
  <si>
    <t>NO</t>
  </si>
  <si>
    <t>P</t>
  </si>
  <si>
    <t>C. SARMIENTO - S. A. ARECO</t>
  </si>
  <si>
    <t>NUEVA CAMPANA - SIDERCA 2</t>
  </si>
  <si>
    <t>OLAVARRIA VIEJA</t>
  </si>
  <si>
    <t>T2OA</t>
  </si>
  <si>
    <t>T3OA</t>
  </si>
  <si>
    <t>3.- REACTIVA</t>
  </si>
  <si>
    <t>3.1.1- Equipamiento propio Res. 01_03</t>
  </si>
  <si>
    <t>MVA    $ =</t>
  </si>
  <si>
    <t>--</t>
  </si>
  <si>
    <t>K3CB</t>
  </si>
  <si>
    <t>3.-</t>
  </si>
  <si>
    <t>Equipamiento propio Res. 01_03</t>
  </si>
  <si>
    <t>K1CB</t>
  </si>
  <si>
    <t>Alimentador 8 a JUNIN</t>
  </si>
  <si>
    <t>K1NJ</t>
  </si>
  <si>
    <t>K2NJ</t>
  </si>
  <si>
    <t>TEQP_NEMO</t>
  </si>
  <si>
    <t>ID_EQP_TRANSP</t>
  </si>
  <si>
    <t>EQP_DESC</t>
  </si>
  <si>
    <t>CATEGORIALINEA</t>
  </si>
  <si>
    <t>NOVEDADID</t>
  </si>
  <si>
    <t>FSALIDA</t>
  </si>
  <si>
    <t>FENTRADA</t>
  </si>
  <si>
    <t>TIPO</t>
  </si>
  <si>
    <t>INFORMADAENTERMINO</t>
  </si>
  <si>
    <t>REDUCCION</t>
  </si>
  <si>
    <t>ENS</t>
  </si>
  <si>
    <t>OBSERV</t>
  </si>
  <si>
    <t>LIN</t>
  </si>
  <si>
    <t>CHASCOMUS VERONICA 132 1</t>
  </si>
  <si>
    <t>01/04/2009 07:04</t>
  </si>
  <si>
    <t>01/04/2009 09:18</t>
  </si>
  <si>
    <t>S</t>
  </si>
  <si>
    <t>Programada por Mant. Correctivo</t>
  </si>
  <si>
    <t>BALCARCE         MAR DEL PLATA     132.0   LI</t>
  </si>
  <si>
    <t>01/04/2009 07:53</t>
  </si>
  <si>
    <t>01/04/2009 19:23</t>
  </si>
  <si>
    <t>Programada por Mant. Estacional</t>
  </si>
  <si>
    <t>PIGUE            GUATRACHE         132.0   LI1</t>
  </si>
  <si>
    <t>01/04/2009 08:09</t>
  </si>
  <si>
    <t>01/04/2009 14:35</t>
  </si>
  <si>
    <t>CON</t>
  </si>
  <si>
    <t>ET URBANA BBCA 33  Alim. a ET  B-1</t>
  </si>
  <si>
    <t>01/04/2009 08:19</t>
  </si>
  <si>
    <t>01/04/2009 16:17</t>
  </si>
  <si>
    <t>ROJAS            JUNIN             132.0   LI</t>
  </si>
  <si>
    <t>01/04/2009 08:45</t>
  </si>
  <si>
    <t>01/04/2009 12:25</t>
  </si>
  <si>
    <t>Programada por Obras / Mejoras</t>
  </si>
  <si>
    <t>PETROQUIMICA   132      SALIDA Linea POLISUR 2  IN</t>
  </si>
  <si>
    <t>01/04/2009 08:55</t>
  </si>
  <si>
    <t>01/04/2009 15:06</t>
  </si>
  <si>
    <t>TRES ARROYOS  33  SALIDA a MALTERIA QUILMES 2   IN</t>
  </si>
  <si>
    <t>01/04/2009 08:59</t>
  </si>
  <si>
    <t>01/04/2009 18:18</t>
  </si>
  <si>
    <t>C. AVELLANEDA    OLAVARRIA VIEJA   132.0   LI</t>
  </si>
  <si>
    <t>01/04/2009 09:09</t>
  </si>
  <si>
    <t>01/04/2009 15:22</t>
  </si>
  <si>
    <t>PRINGLES         BAHIA BLANCA      132.0   LI</t>
  </si>
  <si>
    <t>02/04/2009 00:32</t>
  </si>
  <si>
    <t>02/04/2009 00:41</t>
  </si>
  <si>
    <t>Falla bifásica a tierra, fases S y T</t>
  </si>
  <si>
    <t>02/04/2009 07:34</t>
  </si>
  <si>
    <t>02/04/2009 18:01</t>
  </si>
  <si>
    <t>TRES ARROYOS  33  SALIDA a MALTERIA QUILMES 1   IN</t>
  </si>
  <si>
    <t>02/04/2009 09:15</t>
  </si>
  <si>
    <t>03/04/2009 14:57</t>
  </si>
  <si>
    <t>ZARATE      33    SALIDA a Coop. Zarate 3-32    IN</t>
  </si>
  <si>
    <t>03/04/2009 07:08</t>
  </si>
  <si>
    <t>03/04/2009 11:48</t>
  </si>
  <si>
    <t>Programada por Mant. Preventivo</t>
  </si>
  <si>
    <t>03/04/2009 07:36</t>
  </si>
  <si>
    <t>03/04/2009 18:55</t>
  </si>
  <si>
    <t>03/04/2009 09:06</t>
  </si>
  <si>
    <t>03/04/2009 13:18</t>
  </si>
  <si>
    <t>JUNIN 13.2 kV salida C.T.JUNIN (9GEJU2)IN</t>
  </si>
  <si>
    <t>03/04/2009 09:40</t>
  </si>
  <si>
    <t>03/04/2009 11:01</t>
  </si>
  <si>
    <t>PETROQUIMICA   33       SALIDA a EG3            IN</t>
  </si>
  <si>
    <t>03/04/2009 10:22</t>
  </si>
  <si>
    <t>03/04/2009 15:54</t>
  </si>
  <si>
    <t>ZARATE      33    SALIDA a Coop. Zarate 3-33    IN</t>
  </si>
  <si>
    <t>03/04/2009 10:38</t>
  </si>
  <si>
    <t>03/04/2009 15:30</t>
  </si>
  <si>
    <t>SAN NICOLAS      V.CONST.IND.SNIC  132.0   LI</t>
  </si>
  <si>
    <t>04/04/2009 04:32</t>
  </si>
  <si>
    <t>04/04/2009 05:14</t>
  </si>
  <si>
    <t>Falla de terceros. Actuó discordancia de polos en VC salida SN.</t>
  </si>
  <si>
    <t>MAR DE AJO       PINAMAR           132.0   LI</t>
  </si>
  <si>
    <t>04/04/2009 04:38</t>
  </si>
  <si>
    <t>04/04/2009 08:55</t>
  </si>
  <si>
    <t>Falla bifásica a tierra, fases R y S. ENS hasta 08:09 hs</t>
  </si>
  <si>
    <t>TRA</t>
  </si>
  <si>
    <t>OLAVARRIA VIEJA 132/33/13.2  30 T2OA</t>
  </si>
  <si>
    <t>04/04/2009 09:46</t>
  </si>
  <si>
    <t>04/04/2009 10:00</t>
  </si>
  <si>
    <t>N</t>
  </si>
  <si>
    <t>TRENQUE LAUQUEN  HENDERSON         132.0   LI</t>
  </si>
  <si>
    <t>05/04/2009 07:28</t>
  </si>
  <si>
    <t>05/04/2009 17:07</t>
  </si>
  <si>
    <t>05/04/2009 08:02</t>
  </si>
  <si>
    <t>05/04/2009 17:47</t>
  </si>
  <si>
    <t>PERGAMINO ARRECIFES 66 1</t>
  </si>
  <si>
    <t>05/04/2009 08:09</t>
  </si>
  <si>
    <t>05/04/2009 17:15</t>
  </si>
  <si>
    <t>CARLOS CASARES 66/33  5 T1CJ</t>
  </si>
  <si>
    <t>05/04/2009 08:27</t>
  </si>
  <si>
    <t>05/04/2009 14:02</t>
  </si>
  <si>
    <t>06/04/2009 07:57</t>
  </si>
  <si>
    <t>06/04/2009 17:45</t>
  </si>
  <si>
    <t>06/04/2009 08:14</t>
  </si>
  <si>
    <t>06/04/2009 17:05</t>
  </si>
  <si>
    <t>SAN NICOLAS 132/33/13.2  30 T7SN</t>
  </si>
  <si>
    <t>06/04/2009 08:32</t>
  </si>
  <si>
    <t>06/04/2009 14:49</t>
  </si>
  <si>
    <t>VILLA LIA 220/132/13.2  150 T1VL</t>
  </si>
  <si>
    <t>06/04/2009 08:47</t>
  </si>
  <si>
    <t>06/04/2009 17:23</t>
  </si>
  <si>
    <t>A solicitud de Transener</t>
  </si>
  <si>
    <t>LOMA NEGRA  OLAVARRIA 132 1</t>
  </si>
  <si>
    <t>06/04/2009 08:53</t>
  </si>
  <si>
    <t>06/04/2009 15:05</t>
  </si>
  <si>
    <t>LAS TONINAS 132/33/13.2  30 T1LO</t>
  </si>
  <si>
    <t>06/04/2009 09:46</t>
  </si>
  <si>
    <t>06/04/2009 15:22</t>
  </si>
  <si>
    <t>DORREGO  TRES ARROYOS 132 1</t>
  </si>
  <si>
    <t>06/04/2009 10:52</t>
  </si>
  <si>
    <t>06/04/2009 16:55</t>
  </si>
  <si>
    <t>GRAL. MADARIAGA  LAS ARMAS         132.0   LI</t>
  </si>
  <si>
    <t>07/04/2009 00:26</t>
  </si>
  <si>
    <t>07/04/2009 01:40</t>
  </si>
  <si>
    <t>Falla interruptor</t>
  </si>
  <si>
    <t>RAM</t>
  </si>
  <si>
    <t>MORON            LUJAN             132.0   LI2</t>
  </si>
  <si>
    <t>07/04/2009 07:12</t>
  </si>
  <si>
    <t>07/04/2009 18:03</t>
  </si>
  <si>
    <t>VILLA GESELL     GRAL. MADARIAGA   132.0   LI</t>
  </si>
  <si>
    <t>07/04/2009 08:06</t>
  </si>
  <si>
    <t>07/04/2009 18:05</t>
  </si>
  <si>
    <t>HENDERSON 220/132/13.2  40 T4HE</t>
  </si>
  <si>
    <t>07/04/2009 08:12</t>
  </si>
  <si>
    <t>07/04/2009 14:48</t>
  </si>
  <si>
    <t>07/04/2009 08:13</t>
  </si>
  <si>
    <t>07/04/2009 17:10</t>
  </si>
  <si>
    <t>07/04/2009 08:29</t>
  </si>
  <si>
    <t>07/04/2009 15:25</t>
  </si>
  <si>
    <t>07/04/2009 08:42</t>
  </si>
  <si>
    <t>07/04/2009 17:12</t>
  </si>
  <si>
    <t>07/04/2009 15:29</t>
  </si>
  <si>
    <t>07/04/2009 08:54</t>
  </si>
  <si>
    <t>07/04/2009 14:20</t>
  </si>
  <si>
    <t>PIGUE          33     SALIDA a A.CORTO-Coop     IN</t>
  </si>
  <si>
    <t>07/04/2009 09:04</t>
  </si>
  <si>
    <t>07/04/2009 15:27</t>
  </si>
  <si>
    <t>TRES ARROYOS 132/33/13.2  15 T1TY</t>
  </si>
  <si>
    <t>07/04/2009 12:08</t>
  </si>
  <si>
    <t>07/04/2009 13:01</t>
  </si>
  <si>
    <t>Avería en bornera de TI lado 132 kV. ENS hsta 12:17 hs</t>
  </si>
  <si>
    <t>08/04/2009 07:59</t>
  </si>
  <si>
    <t>08/04/2009 14:49</t>
  </si>
  <si>
    <t>08/04/2009 08:09</t>
  </si>
  <si>
    <t>08/04/2009 14:52</t>
  </si>
  <si>
    <t>OLAVARRIA HENDERSON 132 1</t>
  </si>
  <si>
    <t>08/04/2009 08:28</t>
  </si>
  <si>
    <t>08/04/2009 15:00</t>
  </si>
  <si>
    <t>08/04/2009 13:03</t>
  </si>
  <si>
    <t>08/04/2009 08:34</t>
  </si>
  <si>
    <t>08/04/2009 15:21</t>
  </si>
  <si>
    <t>PIGUE          33     SALIDA a ESPARTILLAR      IN</t>
  </si>
  <si>
    <t>08/04/2009 08:40</t>
  </si>
  <si>
    <t>08/04/2009 14:34</t>
  </si>
  <si>
    <t>08/04/2009 08:49</t>
  </si>
  <si>
    <t>08/04/2009 14:27</t>
  </si>
  <si>
    <t>OLAVARRIA 132/33/13.2  30 T3OA</t>
  </si>
  <si>
    <t>08/04/2009 08:58</t>
  </si>
  <si>
    <t>08/04/2009 10:43</t>
  </si>
  <si>
    <t>BALCARCE     13.2  SALIDA a 1  Coop. BALCARCE   IN</t>
  </si>
  <si>
    <t>08/04/2009 09:40</t>
  </si>
  <si>
    <t>08/04/2009 13:01</t>
  </si>
  <si>
    <t>BALCARCE     13.2  SALIDA a 3 Coop. BALCARCE    IN</t>
  </si>
  <si>
    <t>08/04/2009 09:42</t>
  </si>
  <si>
    <t>08/04/2009 10:45</t>
  </si>
  <si>
    <t>08/04/2009 15:26</t>
  </si>
  <si>
    <t>08/04/2009 12:38</t>
  </si>
  <si>
    <t>08/04/2009 15:27</t>
  </si>
  <si>
    <t>TANDIL           NECOCHEA          132.0   LI</t>
  </si>
  <si>
    <t>09/04/2009 07:44</t>
  </si>
  <si>
    <t>09/04/2009 10:02</t>
  </si>
  <si>
    <t>CHACABUCO 132/33/13.2  15 T2CB</t>
  </si>
  <si>
    <t>09/04/2009 08:05</t>
  </si>
  <si>
    <t>09/04/2009 09:00</t>
  </si>
  <si>
    <t>NECOCHEA 132/13.2  10 T1NE</t>
  </si>
  <si>
    <t>09/04/2009 10:03</t>
  </si>
  <si>
    <t>09/04/2009 10:27</t>
  </si>
  <si>
    <t>AZUL             OLAVARRIA         132.0   LI</t>
  </si>
  <si>
    <t>13/04/2009 08:47</t>
  </si>
  <si>
    <t>13/04/2009 18:40</t>
  </si>
  <si>
    <t>NCAMPANA SIDERCA 132 1</t>
  </si>
  <si>
    <t>13/04/2009 10:59</t>
  </si>
  <si>
    <t>13/04/2009 15:11</t>
  </si>
  <si>
    <t>Mediciones y ensayos en el campo.</t>
  </si>
  <si>
    <t>NCAMPANA SIDERCA 132 2</t>
  </si>
  <si>
    <t>LINCOLN        33     SALIDA a ARENAZA          IN</t>
  </si>
  <si>
    <t>13/04/2009 11:32</t>
  </si>
  <si>
    <t>13/04/2009 15:24</t>
  </si>
  <si>
    <t>13/04/2009 12:35</t>
  </si>
  <si>
    <t>13/04/2009 17:18</t>
  </si>
  <si>
    <t>LINCOLN        33     SALIDA a LAPLACETTE       IN</t>
  </si>
  <si>
    <t>14/04/2009 08:21</t>
  </si>
  <si>
    <t>14/04/2009 11:07</t>
  </si>
  <si>
    <t>RAMALLO          SAN NICOLAS URBANA 132.0  LI</t>
  </si>
  <si>
    <t>14/04/2009 08:32</t>
  </si>
  <si>
    <t>14/04/2009 14:53</t>
  </si>
  <si>
    <t>14/04/2009 08:39</t>
  </si>
  <si>
    <t>14/04/2009 17:01</t>
  </si>
  <si>
    <t>14/04/2009 09:04</t>
  </si>
  <si>
    <t>14/04/2009 17:37</t>
  </si>
  <si>
    <t>G.MADARIAGA    13.2  SALIDA 2 A G.MADARIAGA     IN</t>
  </si>
  <si>
    <t>14/04/2009 09:14</t>
  </si>
  <si>
    <t>14/04/2009 16:25</t>
  </si>
  <si>
    <t>LINCOLN        33     SALIDA a VEDIA            IN</t>
  </si>
  <si>
    <t>14/04/2009 12:17</t>
  </si>
  <si>
    <t>14/04/2009 14:49</t>
  </si>
  <si>
    <t>14/04/2009 14:15</t>
  </si>
  <si>
    <t>30/04/2009 23:59</t>
  </si>
  <si>
    <t>G.CHAVEZ CHILLAR 132 1</t>
  </si>
  <si>
    <t>15/04/2009 07:28</t>
  </si>
  <si>
    <t>15/04/2009 08:04</t>
  </si>
  <si>
    <t>Por seguridad</t>
  </si>
  <si>
    <t>G.MADARIAGA    13.2  SALIDA 1 A G.MADARIAGA     IN</t>
  </si>
  <si>
    <t>15/04/2009 07:36</t>
  </si>
  <si>
    <t>15/04/2009 15:10</t>
  </si>
  <si>
    <t>CHILLAR OLAVARRIA 132 1</t>
  </si>
  <si>
    <t>15/04/2009 08:06</t>
  </si>
  <si>
    <t>15/04/2009 08:36</t>
  </si>
  <si>
    <t>15/04/2009 08:22</t>
  </si>
  <si>
    <t>15/04/2009 15:16</t>
  </si>
  <si>
    <t>CHILLAR 132 kV SAL.ALIM.E.B.CHILLAR (REPSOL YPF)IN</t>
  </si>
  <si>
    <t>15/04/2009 08:57</t>
  </si>
  <si>
    <t>15/04/2009 09:58</t>
  </si>
  <si>
    <t>GONZALEZ CHAVEZ  NECOCHEA          132.0   LI</t>
  </si>
  <si>
    <t>15/04/2009 09:14</t>
  </si>
  <si>
    <t>15/04/2009 17:22</t>
  </si>
  <si>
    <t>PINAMAR 132/33/13.2  15 T1PM</t>
  </si>
  <si>
    <t>15/04/2009 09:29</t>
  </si>
  <si>
    <t>15/04/2009 18:02</t>
  </si>
  <si>
    <t>PETROQ. B.BLANCA 132/33/13.2  40 T3PQ</t>
  </si>
  <si>
    <t>15/04/2009 14:35</t>
  </si>
  <si>
    <t>OLAV.VIEJA       OLAVARRIA         132.0 1 LI</t>
  </si>
  <si>
    <t>15/04/2009 10:05</t>
  </si>
  <si>
    <t>15/04/2009 17:54</t>
  </si>
  <si>
    <t>G.CHAVES       33    SALIDA a TRES ARROYOS      IN</t>
  </si>
  <si>
    <t>15/04/2009 11:50</t>
  </si>
  <si>
    <t>15/04/2009 16:52</t>
  </si>
  <si>
    <t>16/04/2009 08:06</t>
  </si>
  <si>
    <t>16/04/2009 17:58</t>
  </si>
  <si>
    <t>BARADERO 33 kV ALIM.1 EDEN BARAD.FAB.SUR        IN</t>
  </si>
  <si>
    <t>16/04/2009 08:12</t>
  </si>
  <si>
    <t>16/04/2009 13:31</t>
  </si>
  <si>
    <t>PIGUE          33     SALIDA a PUAN             IN</t>
  </si>
  <si>
    <t>16/04/2009 08:35</t>
  </si>
  <si>
    <t>16/04/2009 14:50</t>
  </si>
  <si>
    <t>ARRECIFES      13.2  SALIDA 1 a ARRECIFES       IN</t>
  </si>
  <si>
    <t>16/04/2009 08:36</t>
  </si>
  <si>
    <t>16/04/2009 11:01</t>
  </si>
  <si>
    <t>G. MADARIAGA   33  SALIDA a MADARIAGA           IN</t>
  </si>
  <si>
    <t>16/04/2009 08:38</t>
  </si>
  <si>
    <t>16/04/2009 15:13</t>
  </si>
  <si>
    <t>16/04/2009 08:41</t>
  </si>
  <si>
    <t>16/04/2009 17:05</t>
  </si>
  <si>
    <t>SHU</t>
  </si>
  <si>
    <t>9 DE JULIO BAS CAP K1NJ</t>
  </si>
  <si>
    <t>16/04/2009 09:29</t>
  </si>
  <si>
    <t>16/04/2009 14:29</t>
  </si>
  <si>
    <t>9 DE JULIO BAS CAP K2NJ</t>
  </si>
  <si>
    <t>RAMALLO INDUSTRIAL  SNICOLAS 132</t>
  </si>
  <si>
    <t>16/04/2009 09:44</t>
  </si>
  <si>
    <t>16/04/2009 11:28</t>
  </si>
  <si>
    <t>MERCEDES B.A.    LUJAN             132.0   LI</t>
  </si>
  <si>
    <t>16/04/2009 09:54</t>
  </si>
  <si>
    <t>16/04/2009 15:18</t>
  </si>
  <si>
    <t>ARRECIFES        CAP.SARMIENTO      66.0   LI</t>
  </si>
  <si>
    <t>17/04/2009 08:05</t>
  </si>
  <si>
    <t>17/04/2009 12:28</t>
  </si>
  <si>
    <t>17/04/2009 08:26</t>
  </si>
  <si>
    <t>17/04/2009 17:52</t>
  </si>
  <si>
    <t>LAPRIDA          PRINGLES          132.0   LI</t>
  </si>
  <si>
    <t>17/04/2009 08:31</t>
  </si>
  <si>
    <t>17/04/2009 12:34</t>
  </si>
  <si>
    <t>17/04/2009 08:41</t>
  </si>
  <si>
    <t>17/04/2009 14:45</t>
  </si>
  <si>
    <t>SAN PEDRO BS.AS. 132/33  15 T2SH</t>
  </si>
  <si>
    <t>P - PROGRAMADA ;   F - FORZADA</t>
  </si>
  <si>
    <t>P - PROGRAMADA</t>
  </si>
  <si>
    <t>salida C.T.JUNIN</t>
  </si>
  <si>
    <t>K1JU</t>
  </si>
  <si>
    <t>220/132</t>
  </si>
  <si>
    <t>132/13,8/13,2</t>
  </si>
  <si>
    <t>SISTEMA DE TRANSPORTE DE ENERGÍA ELÉCTRICA POR DISTRIBUCIÓN TRONCAL</t>
  </si>
  <si>
    <t>INDISPONIBILIDADES FORZADAS DE LÍNEAS - TASA DE FALLA</t>
  </si>
  <si>
    <t>Tasa de falla correspondiente al mes de abril de 2009 (provisoria)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</si>
  <si>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</si>
  <si>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</si>
  <si>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</si>
  <si>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</si>
  <si>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</si>
  <si>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</si>
  <si>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</si>
  <si>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LOS CHAÑARES - PTQ. BAHIA BLANCA</t>
  </si>
  <si>
    <t>TOTAL DE PENALIZACIONES A APLICAR</t>
  </si>
  <si>
    <t>Valores remuneratorios según Res. ENRE Nº 328/2008</t>
  </si>
  <si>
    <t>90b</t>
  </si>
  <si>
    <t>07/04/2009 12:17</t>
  </si>
  <si>
    <t>07/04/2009 12:18</t>
  </si>
  <si>
    <t>RF</t>
  </si>
  <si>
    <t>P - PROGRAMADA ;   F - FORZADA ;   RF - RESTANTE FORZADA</t>
  </si>
  <si>
    <t>111b</t>
  </si>
  <si>
    <t>25/04/2009 03:39</t>
  </si>
  <si>
    <t>25/04/2009 03:40</t>
  </si>
  <si>
    <t>113b</t>
  </si>
  <si>
    <t>28/04/2009 01:01</t>
  </si>
  <si>
    <t>28/04/2009 01:02</t>
  </si>
  <si>
    <t>P - PROGRAMADA ;   RP - REDUCCIÓN PROGRAMADA ;   F - FORZADA ;   R - REDUCCIÓN FORZADA ;   RF - RESTANTE FORZADA</t>
  </si>
  <si>
    <t>ANEXO V al Memorándum D.T.E.E. N°   761 /2010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</si>
</sst>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&quot;$&quot;\ #,##0.000;&quot;$&quot;\ \-#,##0.000"/>
    <numFmt numFmtId="178" formatCode="#,##0.0"/>
    <numFmt numFmtId="179" formatCode="0.000"/>
    <numFmt numFmtId="180" formatCode="&quot;$&quot;#,##0.00\ ;&quot;$&quot;\-#,##0.00\ "/>
    <numFmt numFmtId="181" formatCode="0.0\ \k\V"/>
    <numFmt numFmtId="182" formatCode="0.00\ &quot;km&quot;"/>
    <numFmt numFmtId="183" formatCode="0.00\ &quot;MVA&quot;"/>
    <numFmt numFmtId="184" formatCode="0.0"/>
    <numFmt numFmtId="185" formatCode="dd/mm/yy"/>
    <numFmt numFmtId="186" formatCode="mmm\-yyyy"/>
    <numFmt numFmtId="187" formatCode="dd\-mm\-yy"/>
    <numFmt numFmtId="188" formatCode="mmmm\ d\,\ yyyy"/>
    <numFmt numFmtId="189" formatCode="0.000_)"/>
    <numFmt numFmtId="190" formatCode="#,##0.00000"/>
    <numFmt numFmtId="191" formatCode="0.0000"/>
  </numFmts>
  <fonts count="72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</fills>
  <borders count="3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6" fillId="0" borderId="0" xfId="26" applyFont="1">
      <alignment/>
      <protection/>
    </xf>
    <xf numFmtId="0" fontId="6" fillId="0" borderId="0" xfId="26" applyFont="1" applyFill="1" applyBorder="1">
      <alignment/>
      <protection/>
    </xf>
    <xf numFmtId="0" fontId="8" fillId="0" borderId="0" xfId="26" applyFont="1">
      <alignment/>
      <protection/>
    </xf>
    <xf numFmtId="0" fontId="8" fillId="0" borderId="0" xfId="26" applyFont="1" applyAlignment="1">
      <alignment horizontal="centerContinuous"/>
      <protection/>
    </xf>
    <xf numFmtId="0" fontId="1" fillId="0" borderId="0" xfId="26">
      <alignment/>
      <protection/>
    </xf>
    <xf numFmtId="0" fontId="6" fillId="0" borderId="0" xfId="26" applyFont="1" applyAlignment="1">
      <alignment horizontal="centerContinuous"/>
      <protection/>
    </xf>
    <xf numFmtId="0" fontId="6" fillId="0" borderId="0" xfId="26" applyFont="1" applyBorder="1">
      <alignment/>
      <protection/>
    </xf>
    <xf numFmtId="0" fontId="4" fillId="0" borderId="0" xfId="26" applyFont="1" applyFill="1" applyBorder="1" applyAlignment="1" applyProtection="1">
      <alignment horizontal="centerContinuous"/>
      <protection/>
    </xf>
    <xf numFmtId="0" fontId="10" fillId="0" borderId="0" xfId="26" applyFont="1">
      <alignment/>
      <protection/>
    </xf>
    <xf numFmtId="0" fontId="11" fillId="0" borderId="0" xfId="26" applyFont="1">
      <alignment/>
      <protection/>
    </xf>
    <xf numFmtId="0" fontId="13" fillId="0" borderId="1" xfId="26" applyFont="1" applyBorder="1" applyAlignment="1">
      <alignment horizontal="centerContinuous"/>
      <protection/>
    </xf>
    <xf numFmtId="0" fontId="13" fillId="0" borderId="0" xfId="26" applyFont="1" applyBorder="1" applyAlignment="1">
      <alignment horizontal="centerContinuous"/>
      <protection/>
    </xf>
    <xf numFmtId="0" fontId="6" fillId="0" borderId="1" xfId="26" applyFont="1" applyBorder="1">
      <alignment/>
      <protection/>
    </xf>
    <xf numFmtId="0" fontId="6" fillId="0" borderId="2" xfId="26" applyFont="1" applyBorder="1">
      <alignment/>
      <protection/>
    </xf>
    <xf numFmtId="0" fontId="6" fillId="0" borderId="0" xfId="26" applyFont="1" applyBorder="1" applyAlignment="1">
      <alignment horizontal="center"/>
      <protection/>
    </xf>
    <xf numFmtId="0" fontId="9" fillId="0" borderId="0" xfId="26" applyFont="1" applyAlignment="1" applyProtection="1">
      <alignment horizontal="centerContinuous"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4" fillId="0" borderId="0" xfId="26" applyFont="1" applyBorder="1" applyAlignment="1" applyProtection="1">
      <alignment horizontal="centerContinuous"/>
      <protection/>
    </xf>
    <xf numFmtId="0" fontId="6" fillId="0" borderId="3" xfId="26" applyFont="1" applyBorder="1">
      <alignment/>
      <protection/>
    </xf>
    <xf numFmtId="0" fontId="6" fillId="0" borderId="4" xfId="26" applyFont="1" applyBorder="1">
      <alignment/>
      <protection/>
    </xf>
    <xf numFmtId="0" fontId="6" fillId="0" borderId="5" xfId="26" applyFont="1" applyBorder="1">
      <alignment/>
      <protection/>
    </xf>
    <xf numFmtId="0" fontId="15" fillId="0" borderId="0" xfId="26" applyFont="1">
      <alignment/>
      <protection/>
    </xf>
    <xf numFmtId="0" fontId="15" fillId="0" borderId="1" xfId="26" applyFont="1" applyBorder="1">
      <alignment/>
      <protection/>
    </xf>
    <xf numFmtId="0" fontId="16" fillId="0" borderId="0" xfId="26" applyFont="1" applyBorder="1">
      <alignment/>
      <protection/>
    </xf>
    <xf numFmtId="0" fontId="15" fillId="0" borderId="0" xfId="26" applyFont="1" applyBorder="1">
      <alignment/>
      <protection/>
    </xf>
    <xf numFmtId="0" fontId="15" fillId="0" borderId="2" xfId="26" applyFont="1" applyBorder="1">
      <alignment/>
      <protection/>
    </xf>
    <xf numFmtId="0" fontId="3" fillId="0" borderId="0" xfId="26" applyFont="1" applyBorder="1">
      <alignment/>
      <protection/>
    </xf>
    <xf numFmtId="0" fontId="13" fillId="0" borderId="0" xfId="26" applyFont="1" applyFill="1" applyBorder="1" applyAlignment="1" applyProtection="1">
      <alignment horizontal="centerContinuous"/>
      <protection locked="0"/>
    </xf>
    <xf numFmtId="0" fontId="13" fillId="0" borderId="0" xfId="26" applyFont="1" applyAlignment="1">
      <alignment horizontal="centerContinuous"/>
      <protection/>
    </xf>
    <xf numFmtId="0" fontId="13" fillId="0" borderId="0" xfId="26" applyFont="1" applyBorder="1" applyAlignment="1" applyProtection="1">
      <alignment horizontal="centerContinuous"/>
      <protection/>
    </xf>
    <xf numFmtId="0" fontId="13" fillId="0" borderId="2" xfId="26" applyFont="1" applyBorder="1" applyAlignment="1">
      <alignment horizontal="centerContinuous"/>
      <protection/>
    </xf>
    <xf numFmtId="0" fontId="12" fillId="0" borderId="0" xfId="26" applyFont="1" applyBorder="1">
      <alignment/>
      <protection/>
    </xf>
    <xf numFmtId="0" fontId="3" fillId="0" borderId="0" xfId="26" applyFont="1" applyBorder="1" applyProtection="1">
      <alignment/>
      <protection/>
    </xf>
    <xf numFmtId="0" fontId="6" fillId="0" borderId="0" xfId="26" applyFont="1" applyBorder="1" applyProtection="1">
      <alignment/>
      <protection/>
    </xf>
    <xf numFmtId="0" fontId="1" fillId="0" borderId="6" xfId="26" applyFont="1" applyBorder="1" applyAlignment="1" applyProtection="1">
      <alignment horizontal="center"/>
      <protection/>
    </xf>
    <xf numFmtId="179" fontId="1" fillId="0" borderId="6" xfId="26" applyNumberFormat="1" applyFont="1" applyBorder="1" applyAlignment="1">
      <alignment horizontal="centerContinuous"/>
      <protection/>
    </xf>
    <xf numFmtId="0" fontId="3" fillId="0" borderId="7" xfId="26" applyFont="1" applyBorder="1" applyAlignment="1" applyProtection="1">
      <alignment horizontal="centerContinuous"/>
      <protection/>
    </xf>
    <xf numFmtId="0" fontId="3" fillId="0" borderId="0" xfId="26" applyFont="1" applyBorder="1" applyAlignment="1" applyProtection="1">
      <alignment/>
      <protection/>
    </xf>
    <xf numFmtId="0" fontId="1" fillId="0" borderId="0" xfId="26" applyFont="1" applyBorder="1" applyAlignment="1">
      <alignment horizontal="right"/>
      <protection/>
    </xf>
    <xf numFmtId="0" fontId="1" fillId="0" borderId="0" xfId="26" applyFont="1" applyBorder="1" applyAlignment="1" applyProtection="1">
      <alignment horizontal="center"/>
      <protection locked="0"/>
    </xf>
    <xf numFmtId="0" fontId="1" fillId="0" borderId="0" xfId="26" applyFont="1" applyAlignment="1" applyProtection="1">
      <alignment/>
      <protection/>
    </xf>
    <xf numFmtId="175" fontId="6" fillId="0" borderId="7" xfId="26" applyNumberFormat="1" applyFont="1" applyBorder="1" applyAlignment="1">
      <alignment horizontal="centerContinuous"/>
      <protection/>
    </xf>
    <xf numFmtId="175" fontId="6" fillId="0" borderId="0" xfId="26" applyNumberFormat="1" applyFont="1" applyBorder="1" applyAlignment="1">
      <alignment/>
      <protection/>
    </xf>
    <xf numFmtId="0" fontId="1" fillId="0" borderId="0" xfId="26" applyFont="1" applyAlignment="1">
      <alignment horizontal="right"/>
      <protection/>
    </xf>
    <xf numFmtId="175" fontId="6" fillId="0" borderId="0" xfId="26" applyNumberFormat="1" applyFont="1" applyBorder="1">
      <alignment/>
      <protection/>
    </xf>
    <xf numFmtId="0" fontId="6" fillId="0" borderId="0" xfId="26" applyFont="1" applyAlignment="1">
      <alignment horizontal="center" vertical="center"/>
      <protection/>
    </xf>
    <xf numFmtId="0" fontId="6" fillId="0" borderId="1" xfId="26" applyFont="1" applyBorder="1" applyAlignment="1">
      <alignment horizontal="center" vertical="center"/>
      <protection/>
    </xf>
    <xf numFmtId="0" fontId="17" fillId="0" borderId="8" xfId="26" applyFont="1" applyBorder="1" applyAlignment="1">
      <alignment horizontal="center" vertical="center"/>
      <protection/>
    </xf>
    <xf numFmtId="0" fontId="17" fillId="0" borderId="8" xfId="26" applyFont="1" applyBorder="1" applyAlignment="1" applyProtection="1">
      <alignment horizontal="center" vertical="center"/>
      <protection/>
    </xf>
    <xf numFmtId="0" fontId="17" fillId="0" borderId="8" xfId="26" applyFont="1" applyBorder="1" applyAlignment="1" applyProtection="1">
      <alignment horizontal="center" vertical="center" wrapText="1"/>
      <protection/>
    </xf>
    <xf numFmtId="0" fontId="18" fillId="2" borderId="8" xfId="26" applyFont="1" applyFill="1" applyBorder="1" applyAlignment="1" applyProtection="1">
      <alignment horizontal="center" vertical="center"/>
      <protection/>
    </xf>
    <xf numFmtId="0" fontId="20" fillId="3" borderId="8" xfId="26" applyFont="1" applyFill="1" applyBorder="1" applyAlignment="1" applyProtection="1">
      <alignment horizontal="center" vertical="center" wrapText="1"/>
      <protection/>
    </xf>
    <xf numFmtId="0" fontId="21" fillId="4" borderId="8" xfId="26" applyFont="1" applyFill="1" applyBorder="1" applyAlignment="1">
      <alignment horizontal="center" vertical="center" wrapText="1"/>
      <protection/>
    </xf>
    <xf numFmtId="0" fontId="22" fillId="5" borderId="8" xfId="26" applyFont="1" applyFill="1" applyBorder="1" applyAlignment="1">
      <alignment horizontal="center" vertical="center" wrapText="1"/>
      <protection/>
    </xf>
    <xf numFmtId="0" fontId="23" fillId="2" borderId="6" xfId="26" applyFont="1" applyFill="1" applyBorder="1" applyAlignment="1" applyProtection="1">
      <alignment horizontal="centerContinuous" vertical="center" wrapText="1"/>
      <protection/>
    </xf>
    <xf numFmtId="0" fontId="24" fillId="2" borderId="9" xfId="26" applyFont="1" applyFill="1" applyBorder="1" applyAlignment="1">
      <alignment horizontal="centerContinuous"/>
      <protection/>
    </xf>
    <xf numFmtId="0" fontId="23" fillId="2" borderId="7" xfId="26" applyFont="1" applyFill="1" applyBorder="1" applyAlignment="1">
      <alignment horizontal="centerContinuous" vertical="center"/>
      <protection/>
    </xf>
    <xf numFmtId="0" fontId="21" fillId="6" borderId="6" xfId="26" applyFont="1" applyFill="1" applyBorder="1" applyAlignment="1" applyProtection="1">
      <alignment horizontal="centerContinuous" vertical="center" wrapText="1"/>
      <protection/>
    </xf>
    <xf numFmtId="0" fontId="21" fillId="6" borderId="9" xfId="26" applyFont="1" applyFill="1" applyBorder="1" applyAlignment="1">
      <alignment horizontal="centerContinuous" vertical="center"/>
      <protection/>
    </xf>
    <xf numFmtId="0" fontId="21" fillId="6" borderId="7" xfId="26" applyFont="1" applyFill="1" applyBorder="1" applyAlignment="1">
      <alignment horizontal="centerContinuous" vertical="center"/>
      <protection/>
    </xf>
    <xf numFmtId="0" fontId="25" fillId="7" borderId="8" xfId="26" applyFont="1" applyFill="1" applyBorder="1" applyAlignment="1">
      <alignment horizontal="center" vertical="center" wrapText="1"/>
      <protection/>
    </xf>
    <xf numFmtId="0" fontId="26" fillId="8" borderId="8" xfId="26" applyFont="1" applyFill="1" applyBorder="1" applyAlignment="1">
      <alignment horizontal="center" vertical="center" wrapText="1"/>
      <protection/>
    </xf>
    <xf numFmtId="0" fontId="17" fillId="0" borderId="8" xfId="26" applyFont="1" applyBorder="1" applyAlignment="1">
      <alignment horizontal="center" vertical="center" wrapText="1"/>
      <protection/>
    </xf>
    <xf numFmtId="0" fontId="6" fillId="0" borderId="2" xfId="26" applyFont="1" applyBorder="1" applyAlignment="1">
      <alignment horizontal="center" vertical="center"/>
      <protection/>
    </xf>
    <xf numFmtId="0" fontId="6" fillId="0" borderId="10" xfId="26" applyFont="1" applyBorder="1" applyProtection="1">
      <alignment/>
      <protection locked="0"/>
    </xf>
    <xf numFmtId="0" fontId="6" fillId="0" borderId="10" xfId="26" applyFont="1" applyBorder="1" applyAlignment="1" applyProtection="1">
      <alignment horizontal="center"/>
      <protection locked="0"/>
    </xf>
    <xf numFmtId="0" fontId="27" fillId="2" borderId="10" xfId="26" applyFont="1" applyFill="1" applyBorder="1" applyProtection="1">
      <alignment/>
      <protection locked="0"/>
    </xf>
    <xf numFmtId="0" fontId="6" fillId="0" borderId="10" xfId="26" applyFont="1" applyBorder="1" applyAlignment="1">
      <alignment horizontal="center"/>
      <protection/>
    </xf>
    <xf numFmtId="0" fontId="28" fillId="3" borderId="10" xfId="26" applyFont="1" applyFill="1" applyBorder="1" applyProtection="1">
      <alignment/>
      <protection locked="0"/>
    </xf>
    <xf numFmtId="0" fontId="29" fillId="4" borderId="10" xfId="26" applyFont="1" applyFill="1" applyBorder="1" applyProtection="1">
      <alignment/>
      <protection locked="0"/>
    </xf>
    <xf numFmtId="0" fontId="30" fillId="5" borderId="10" xfId="26" applyFont="1" applyFill="1" applyBorder="1" applyProtection="1">
      <alignment/>
      <protection locked="0"/>
    </xf>
    <xf numFmtId="0" fontId="31" fillId="2" borderId="10" xfId="26" applyFont="1" applyFill="1" applyBorder="1" applyAlignment="1" applyProtection="1">
      <alignment horizontal="center"/>
      <protection locked="0"/>
    </xf>
    <xf numFmtId="0" fontId="31" fillId="2" borderId="10" xfId="26" applyFont="1" applyFill="1" applyBorder="1" applyProtection="1">
      <alignment/>
      <protection locked="0"/>
    </xf>
    <xf numFmtId="0" fontId="29" fillId="6" borderId="10" xfId="26" applyFont="1" applyFill="1" applyBorder="1" applyProtection="1">
      <alignment/>
      <protection locked="0"/>
    </xf>
    <xf numFmtId="0" fontId="32" fillId="7" borderId="10" xfId="26" applyFont="1" applyFill="1" applyBorder="1" applyProtection="1">
      <alignment/>
      <protection locked="0"/>
    </xf>
    <xf numFmtId="0" fontId="33" fillId="8" borderId="10" xfId="26" applyFont="1" applyFill="1" applyBorder="1" applyProtection="1">
      <alignment/>
      <protection locked="0"/>
    </xf>
    <xf numFmtId="180" fontId="34" fillId="0" borderId="10" xfId="26" applyNumberFormat="1" applyFont="1" applyBorder="1" applyAlignment="1">
      <alignment horizontal="right"/>
      <protection/>
    </xf>
    <xf numFmtId="0" fontId="6" fillId="0" borderId="11" xfId="26" applyFont="1" applyBorder="1" applyProtection="1">
      <alignment/>
      <protection locked="0"/>
    </xf>
    <xf numFmtId="0" fontId="6" fillId="0" borderId="12" xfId="26" applyFont="1" applyBorder="1" applyAlignment="1" applyProtection="1">
      <alignment horizontal="center"/>
      <protection locked="0"/>
    </xf>
    <xf numFmtId="0" fontId="27" fillId="2" borderId="11" xfId="26" applyFont="1" applyFill="1" applyBorder="1" applyProtection="1">
      <alignment/>
      <protection locked="0"/>
    </xf>
    <xf numFmtId="0" fontId="6" fillId="0" borderId="11" xfId="26" applyFont="1" applyBorder="1" applyAlignment="1" applyProtection="1">
      <alignment horizontal="center"/>
      <protection locked="0"/>
    </xf>
    <xf numFmtId="0" fontId="6" fillId="0" borderId="11" xfId="26" applyFont="1" applyBorder="1" applyAlignment="1">
      <alignment horizontal="center"/>
      <protection/>
    </xf>
    <xf numFmtId="0" fontId="28" fillId="3" borderId="11" xfId="26" applyFont="1" applyFill="1" applyBorder="1" applyProtection="1">
      <alignment/>
      <protection locked="0"/>
    </xf>
    <xf numFmtId="0" fontId="29" fillId="4" borderId="11" xfId="26" applyFont="1" applyFill="1" applyBorder="1" applyProtection="1">
      <alignment/>
      <protection locked="0"/>
    </xf>
    <xf numFmtId="0" fontId="30" fillId="5" borderId="11" xfId="26" applyFont="1" applyFill="1" applyBorder="1" applyProtection="1">
      <alignment/>
      <protection locked="0"/>
    </xf>
    <xf numFmtId="0" fontId="31" fillId="2" borderId="11" xfId="26" applyFont="1" applyFill="1" applyBorder="1" applyAlignment="1" applyProtection="1">
      <alignment horizontal="center"/>
      <protection locked="0"/>
    </xf>
    <xf numFmtId="0" fontId="31" fillId="2" borderId="11" xfId="26" applyFont="1" applyFill="1" applyBorder="1" applyProtection="1">
      <alignment/>
      <protection locked="0"/>
    </xf>
    <xf numFmtId="0" fontId="29" fillId="6" borderId="11" xfId="26" applyFont="1" applyFill="1" applyBorder="1" applyProtection="1">
      <alignment/>
      <protection locked="0"/>
    </xf>
    <xf numFmtId="0" fontId="32" fillId="7" borderId="11" xfId="26" applyFont="1" applyFill="1" applyBorder="1" applyProtection="1">
      <alignment/>
      <protection locked="0"/>
    </xf>
    <xf numFmtId="0" fontId="33" fillId="8" borderId="11" xfId="26" applyFont="1" applyFill="1" applyBorder="1" applyProtection="1">
      <alignment/>
      <protection locked="0"/>
    </xf>
    <xf numFmtId="0" fontId="34" fillId="0" borderId="11" xfId="26" applyFont="1" applyBorder="1" applyAlignment="1">
      <alignment horizontal="center"/>
      <protection/>
    </xf>
    <xf numFmtId="2" fontId="6" fillId="0" borderId="12" xfId="26" applyNumberFormat="1" applyFont="1" applyBorder="1" applyAlignment="1" applyProtection="1">
      <alignment horizontal="center"/>
      <protection locked="0"/>
    </xf>
    <xf numFmtId="2" fontId="6" fillId="0" borderId="11" xfId="26" applyNumberFormat="1" applyFont="1" applyBorder="1" applyAlignment="1" applyProtection="1">
      <alignment horizontal="center"/>
      <protection locked="0"/>
    </xf>
    <xf numFmtId="176" fontId="27" fillId="2" borderId="11" xfId="26" applyNumberFormat="1" applyFont="1" applyFill="1" applyBorder="1" applyAlignment="1" applyProtection="1">
      <alignment horizontal="center"/>
      <protection locked="0"/>
    </xf>
    <xf numFmtId="22" fontId="6" fillId="0" borderId="11" xfId="26" applyNumberFormat="1" applyFont="1" applyBorder="1" applyAlignment="1" applyProtection="1">
      <alignment horizontal="center"/>
      <protection locked="0"/>
    </xf>
    <xf numFmtId="2" fontId="6" fillId="0" borderId="11" xfId="26" applyNumberFormat="1" applyFont="1" applyBorder="1" applyAlignment="1" applyProtection="1">
      <alignment horizontal="center"/>
      <protection/>
    </xf>
    <xf numFmtId="1" fontId="6" fillId="0" borderId="11" xfId="26" applyNumberFormat="1" applyFont="1" applyBorder="1" applyAlignment="1" applyProtection="1">
      <alignment horizontal="center"/>
      <protection/>
    </xf>
    <xf numFmtId="176" fontId="6" fillId="0" borderId="11" xfId="26" applyNumberFormat="1" applyFont="1" applyBorder="1" applyAlignment="1" applyProtection="1">
      <alignment horizontal="center"/>
      <protection locked="0"/>
    </xf>
    <xf numFmtId="176" fontId="6" fillId="0" borderId="11" xfId="26" applyNumberFormat="1" applyFont="1" applyBorder="1" applyAlignment="1" applyProtection="1" quotePrefix="1">
      <alignment horizontal="center"/>
      <protection locked="0"/>
    </xf>
    <xf numFmtId="176" fontId="28" fillId="3" borderId="11" xfId="26" applyNumberFormat="1" applyFont="1" applyFill="1" applyBorder="1" applyAlignment="1" applyProtection="1" quotePrefix="1">
      <alignment horizontal="center"/>
      <protection locked="0"/>
    </xf>
    <xf numFmtId="2" fontId="29" fillId="4" borderId="11" xfId="26" applyNumberFormat="1" applyFont="1" applyFill="1" applyBorder="1" applyAlignment="1" applyProtection="1">
      <alignment horizontal="center"/>
      <protection locked="0"/>
    </xf>
    <xf numFmtId="2" fontId="30" fillId="5" borderId="11" xfId="26" applyNumberFormat="1" applyFont="1" applyFill="1" applyBorder="1" applyAlignment="1" applyProtection="1">
      <alignment horizontal="center"/>
      <protection locked="0"/>
    </xf>
    <xf numFmtId="176" fontId="31" fillId="2" borderId="11" xfId="26" applyNumberFormat="1" applyFont="1" applyFill="1" applyBorder="1" applyAlignment="1" applyProtection="1" quotePrefix="1">
      <alignment horizontal="center"/>
      <protection locked="0"/>
    </xf>
    <xf numFmtId="4" fontId="31" fillId="2" borderId="11" xfId="26" applyNumberFormat="1" applyFont="1" applyFill="1" applyBorder="1" applyAlignment="1" applyProtection="1">
      <alignment horizontal="center"/>
      <protection locked="0"/>
    </xf>
    <xf numFmtId="176" fontId="29" fillId="6" borderId="11" xfId="26" applyNumberFormat="1" applyFont="1" applyFill="1" applyBorder="1" applyAlignment="1" applyProtection="1" quotePrefix="1">
      <alignment horizontal="center"/>
      <protection locked="0"/>
    </xf>
    <xf numFmtId="4" fontId="29" fillId="6" borderId="11" xfId="26" applyNumberFormat="1" applyFont="1" applyFill="1" applyBorder="1" applyAlignment="1" applyProtection="1">
      <alignment horizontal="center"/>
      <protection locked="0"/>
    </xf>
    <xf numFmtId="4" fontId="32" fillId="7" borderId="11" xfId="26" applyNumberFormat="1" applyFont="1" applyFill="1" applyBorder="1" applyAlignment="1" applyProtection="1">
      <alignment horizontal="center"/>
      <protection locked="0"/>
    </xf>
    <xf numFmtId="4" fontId="33" fillId="8" borderId="11" xfId="26" applyNumberFormat="1" applyFont="1" applyFill="1" applyBorder="1" applyAlignment="1" applyProtection="1">
      <alignment horizontal="center"/>
      <protection locked="0"/>
    </xf>
    <xf numFmtId="4" fontId="6" fillId="0" borderId="11" xfId="26" applyNumberFormat="1" applyFont="1" applyBorder="1" applyAlignment="1" applyProtection="1">
      <alignment horizontal="center"/>
      <protection locked="0"/>
    </xf>
    <xf numFmtId="4" fontId="34" fillId="0" borderId="11" xfId="26" applyNumberFormat="1" applyFont="1" applyBorder="1" applyAlignment="1">
      <alignment horizontal="right"/>
      <protection/>
    </xf>
    <xf numFmtId="2" fontId="6" fillId="0" borderId="2" xfId="26" applyNumberFormat="1" applyFont="1" applyBorder="1">
      <alignment/>
      <protection/>
    </xf>
    <xf numFmtId="0" fontId="6" fillId="0" borderId="1" xfId="26" applyFont="1" applyBorder="1" applyAlignment="1">
      <alignment horizontal="center"/>
      <protection/>
    </xf>
    <xf numFmtId="0" fontId="6" fillId="0" borderId="13" xfId="26" applyFont="1" applyBorder="1" applyAlignment="1" applyProtection="1">
      <alignment horizontal="center"/>
      <protection locked="0"/>
    </xf>
    <xf numFmtId="176" fontId="6" fillId="0" borderId="13" xfId="26" applyNumberFormat="1" applyFont="1" applyBorder="1" applyAlignment="1" applyProtection="1">
      <alignment horizontal="center"/>
      <protection/>
    </xf>
    <xf numFmtId="176" fontId="27" fillId="2" borderId="13" xfId="26" applyNumberFormat="1" applyFont="1" applyFill="1" applyBorder="1" applyAlignment="1" applyProtection="1">
      <alignment horizontal="center"/>
      <protection/>
    </xf>
    <xf numFmtId="7" fontId="34" fillId="0" borderId="14" xfId="26" applyNumberFormat="1" applyFont="1" applyBorder="1" applyAlignment="1">
      <alignment horizontal="center"/>
      <protection/>
    </xf>
    <xf numFmtId="0" fontId="36" fillId="0" borderId="15" xfId="26" applyFont="1" applyBorder="1" applyAlignment="1">
      <alignment horizontal="center"/>
      <protection/>
    </xf>
    <xf numFmtId="0" fontId="37" fillId="0" borderId="0" xfId="26" applyFont="1" applyBorder="1" applyAlignment="1" applyProtection="1">
      <alignment horizontal="left"/>
      <protection/>
    </xf>
    <xf numFmtId="0" fontId="6" fillId="0" borderId="0" xfId="26" applyFont="1" applyBorder="1" applyAlignment="1" applyProtection="1">
      <alignment horizontal="center"/>
      <protection/>
    </xf>
    <xf numFmtId="2" fontId="6" fillId="0" borderId="0" xfId="26" applyNumberFormat="1" applyFont="1" applyBorder="1" applyAlignment="1" applyProtection="1">
      <alignment horizontal="center"/>
      <protection/>
    </xf>
    <xf numFmtId="176" fontId="6" fillId="0" borderId="0" xfId="26" applyNumberFormat="1" applyFont="1" applyBorder="1" applyAlignment="1" applyProtection="1">
      <alignment horizontal="center"/>
      <protection/>
    </xf>
    <xf numFmtId="176" fontId="6" fillId="0" borderId="0" xfId="26" applyNumberFormat="1" applyFont="1" applyBorder="1" applyAlignment="1" applyProtection="1" quotePrefix="1">
      <alignment horizontal="center"/>
      <protection/>
    </xf>
    <xf numFmtId="2" fontId="29" fillId="4" borderId="8" xfId="26" applyNumberFormat="1" applyFont="1" applyFill="1" applyBorder="1" applyAlignment="1">
      <alignment horizontal="center"/>
      <protection/>
    </xf>
    <xf numFmtId="2" fontId="30" fillId="5" borderId="8" xfId="26" applyNumberFormat="1" applyFont="1" applyFill="1" applyBorder="1" applyAlignment="1">
      <alignment horizontal="center"/>
      <protection/>
    </xf>
    <xf numFmtId="176" fontId="31" fillId="2" borderId="8" xfId="26" applyNumberFormat="1" applyFont="1" applyFill="1" applyBorder="1" applyAlignment="1" applyProtection="1" quotePrefix="1">
      <alignment horizontal="center"/>
      <protection/>
    </xf>
    <xf numFmtId="176" fontId="29" fillId="6" borderId="8" xfId="26" applyNumberFormat="1" applyFont="1" applyFill="1" applyBorder="1" applyAlignment="1" applyProtection="1" quotePrefix="1">
      <alignment horizontal="center"/>
      <protection/>
    </xf>
    <xf numFmtId="176" fontId="32" fillId="7" borderId="8" xfId="26" applyNumberFormat="1" applyFont="1" applyFill="1" applyBorder="1" applyAlignment="1" applyProtection="1" quotePrefix="1">
      <alignment horizontal="center"/>
      <protection/>
    </xf>
    <xf numFmtId="176" fontId="33" fillId="8" borderId="8" xfId="26" applyNumberFormat="1" applyFont="1" applyFill="1" applyBorder="1" applyAlignment="1" applyProtection="1" quotePrefix="1">
      <alignment horizontal="center"/>
      <protection/>
    </xf>
    <xf numFmtId="4" fontId="7" fillId="0" borderId="0" xfId="26" applyNumberFormat="1" applyFont="1" applyBorder="1" applyAlignment="1">
      <alignment horizontal="center"/>
      <protection/>
    </xf>
    <xf numFmtId="8" fontId="2" fillId="0" borderId="8" xfId="26" applyNumberFormat="1" applyFont="1" applyBorder="1" applyAlignment="1" applyProtection="1">
      <alignment horizontal="right"/>
      <protection locked="0"/>
    </xf>
    <xf numFmtId="2" fontId="6" fillId="0" borderId="2" xfId="26" applyNumberFormat="1" applyFont="1" applyBorder="1" applyAlignment="1">
      <alignment horizontal="center"/>
      <protection/>
    </xf>
    <xf numFmtId="0" fontId="36" fillId="0" borderId="0" xfId="26" applyFont="1">
      <alignment/>
      <protection/>
    </xf>
    <xf numFmtId="0" fontId="36" fillId="0" borderId="1" xfId="26" applyFont="1" applyBorder="1">
      <alignment/>
      <protection/>
    </xf>
    <xf numFmtId="0" fontId="36" fillId="0" borderId="0" xfId="26" applyFont="1" applyBorder="1" applyAlignment="1">
      <alignment horizontal="center"/>
      <protection/>
    </xf>
    <xf numFmtId="0" fontId="37" fillId="0" borderId="0" xfId="26" applyFont="1" applyBorder="1" applyAlignment="1" applyProtection="1">
      <alignment horizontal="left" vertical="top"/>
      <protection/>
    </xf>
    <xf numFmtId="0" fontId="36" fillId="0" borderId="0" xfId="26" applyFont="1" applyBorder="1" applyAlignment="1" applyProtection="1">
      <alignment horizontal="center"/>
      <protection/>
    </xf>
    <xf numFmtId="2" fontId="36" fillId="0" borderId="0" xfId="26" applyNumberFormat="1" applyFont="1" applyBorder="1" applyAlignment="1" applyProtection="1">
      <alignment horizontal="center"/>
      <protection/>
    </xf>
    <xf numFmtId="176" fontId="36" fillId="0" borderId="0" xfId="26" applyNumberFormat="1" applyFont="1" applyBorder="1" applyAlignment="1" applyProtection="1">
      <alignment horizontal="center"/>
      <protection/>
    </xf>
    <xf numFmtId="176" fontId="36" fillId="0" borderId="0" xfId="26" applyNumberFormat="1" applyFont="1" applyBorder="1" applyAlignment="1" applyProtection="1" quotePrefix="1">
      <alignment horizontal="center"/>
      <protection/>
    </xf>
    <xf numFmtId="2" fontId="38" fillId="0" borderId="0" xfId="26" applyNumberFormat="1" applyFont="1" applyBorder="1" applyAlignment="1">
      <alignment horizontal="center"/>
      <protection/>
    </xf>
    <xf numFmtId="176" fontId="39" fillId="0" borderId="0" xfId="26" applyNumberFormat="1" applyFont="1" applyBorder="1" applyAlignment="1" applyProtection="1" quotePrefix="1">
      <alignment horizontal="center"/>
      <protection/>
    </xf>
    <xf numFmtId="4" fontId="39" fillId="0" borderId="0" xfId="26" applyNumberFormat="1" applyFont="1" applyBorder="1" applyAlignment="1">
      <alignment horizontal="center"/>
      <protection/>
    </xf>
    <xf numFmtId="8" fontId="40" fillId="0" borderId="0" xfId="26" applyNumberFormat="1" applyFont="1" applyBorder="1" applyAlignment="1" applyProtection="1">
      <alignment horizontal="right"/>
      <protection locked="0"/>
    </xf>
    <xf numFmtId="2" fontId="36" fillId="0" borderId="2" xfId="26" applyNumberFormat="1" applyFont="1" applyBorder="1" applyAlignment="1">
      <alignment horizontal="center"/>
      <protection/>
    </xf>
    <xf numFmtId="0" fontId="6" fillId="0" borderId="16" xfId="26" applyFont="1" applyBorder="1">
      <alignment/>
      <protection/>
    </xf>
    <xf numFmtId="0" fontId="6" fillId="0" borderId="17" xfId="26" applyFont="1" applyBorder="1">
      <alignment/>
      <protection/>
    </xf>
    <xf numFmtId="0" fontId="6" fillId="0" borderId="18" xfId="26" applyFont="1" applyBorder="1">
      <alignment/>
      <protection/>
    </xf>
    <xf numFmtId="0" fontId="1" fillId="0" borderId="0" xfId="26" applyBorder="1">
      <alignment/>
      <protection/>
    </xf>
    <xf numFmtId="0" fontId="8" fillId="0" borderId="0" xfId="26" applyFont="1" applyFill="1">
      <alignment/>
      <protection/>
    </xf>
    <xf numFmtId="0" fontId="8" fillId="0" borderId="0" xfId="26" applyFont="1" applyFill="1" applyAlignment="1">
      <alignment horizontal="centerContinuous"/>
      <protection/>
    </xf>
    <xf numFmtId="0" fontId="6" fillId="0" borderId="0" xfId="26" applyFont="1" applyFill="1" applyAlignment="1">
      <alignment horizontal="centerContinuous"/>
      <protection/>
    </xf>
    <xf numFmtId="0" fontId="10" fillId="0" borderId="0" xfId="26" applyFont="1" applyFill="1" applyAlignment="1">
      <alignment horizontal="centerContinuous"/>
      <protection/>
    </xf>
    <xf numFmtId="0" fontId="10" fillId="0" borderId="0" xfId="26" applyFont="1" applyFill="1">
      <alignment/>
      <protection/>
    </xf>
    <xf numFmtId="0" fontId="6" fillId="0" borderId="0" xfId="26" applyFont="1" applyFill="1">
      <alignment/>
      <protection/>
    </xf>
    <xf numFmtId="0" fontId="6" fillId="0" borderId="3" xfId="26" applyFont="1" applyFill="1" applyBorder="1">
      <alignment/>
      <protection/>
    </xf>
    <xf numFmtId="0" fontId="6" fillId="0" borderId="4" xfId="26" applyFont="1" applyFill="1" applyBorder="1">
      <alignment/>
      <protection/>
    </xf>
    <xf numFmtId="0" fontId="6" fillId="0" borderId="5" xfId="26" applyFont="1" applyFill="1" applyBorder="1">
      <alignment/>
      <protection/>
    </xf>
    <xf numFmtId="0" fontId="15" fillId="0" borderId="1" xfId="26" applyFont="1" applyFill="1" applyBorder="1">
      <alignment/>
      <protection/>
    </xf>
    <xf numFmtId="0" fontId="15" fillId="0" borderId="0" xfId="26" applyFont="1" applyFill="1" applyBorder="1">
      <alignment/>
      <protection/>
    </xf>
    <xf numFmtId="0" fontId="16" fillId="0" borderId="0" xfId="26" applyFont="1" applyFill="1" applyBorder="1">
      <alignment/>
      <protection/>
    </xf>
    <xf numFmtId="0" fontId="15" fillId="0" borderId="0" xfId="26" applyFont="1" applyFill="1">
      <alignment/>
      <protection/>
    </xf>
    <xf numFmtId="0" fontId="15" fillId="0" borderId="2" xfId="26" applyFont="1" applyFill="1" applyBorder="1">
      <alignment/>
      <protection/>
    </xf>
    <xf numFmtId="0" fontId="6" fillId="0" borderId="1" xfId="26" applyFont="1" applyFill="1" applyBorder="1">
      <alignment/>
      <protection/>
    </xf>
    <xf numFmtId="0" fontId="6" fillId="0" borderId="2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16" fillId="0" borderId="0" xfId="26" applyFont="1" applyFill="1">
      <alignment/>
      <protection/>
    </xf>
    <xf numFmtId="0" fontId="15" fillId="0" borderId="0" xfId="26" applyFont="1" applyFill="1" applyBorder="1" applyProtection="1">
      <alignment/>
      <protection/>
    </xf>
    <xf numFmtId="0" fontId="6" fillId="0" borderId="0" xfId="26" applyFont="1" applyFill="1" applyBorder="1" applyAlignment="1" applyProtection="1">
      <alignment horizontal="left"/>
      <protection/>
    </xf>
    <xf numFmtId="172" fontId="6" fillId="0" borderId="0" xfId="26" applyNumberFormat="1" applyFont="1" applyFill="1" applyBorder="1" applyProtection="1">
      <alignment/>
      <protection/>
    </xf>
    <xf numFmtId="0" fontId="6" fillId="0" borderId="0" xfId="26" applyFont="1" applyFill="1" applyBorder="1" applyProtection="1">
      <alignment/>
      <protection/>
    </xf>
    <xf numFmtId="0" fontId="13" fillId="0" borderId="1" xfId="26" applyFont="1" applyFill="1" applyBorder="1" applyAlignment="1">
      <alignment horizontal="centerContinuous"/>
      <protection/>
    </xf>
    <xf numFmtId="0" fontId="13" fillId="0" borderId="0" xfId="26" applyFont="1" applyFill="1" applyBorder="1" applyAlignment="1">
      <alignment horizontal="centerContinuous"/>
      <protection/>
    </xf>
    <xf numFmtId="0" fontId="13" fillId="0" borderId="2" xfId="26" applyFont="1" applyFill="1" applyBorder="1" applyAlignment="1">
      <alignment horizontal="centerContinuous"/>
      <protection/>
    </xf>
    <xf numFmtId="0" fontId="6" fillId="0" borderId="0" xfId="26" applyFont="1" applyFill="1" applyBorder="1" applyAlignment="1">
      <alignment horizontal="center"/>
      <protection/>
    </xf>
    <xf numFmtId="0" fontId="14" fillId="0" borderId="0" xfId="26" applyFont="1" applyFill="1" applyBorder="1" applyAlignment="1">
      <alignment horizontal="left"/>
      <protection/>
    </xf>
    <xf numFmtId="0" fontId="1" fillId="0" borderId="6" xfId="26" applyFont="1" applyFill="1" applyBorder="1" applyAlignment="1" applyProtection="1">
      <alignment horizontal="left"/>
      <protection/>
    </xf>
    <xf numFmtId="0" fontId="1" fillId="0" borderId="15" xfId="26" applyFont="1" applyFill="1" applyBorder="1" applyAlignment="1" applyProtection="1">
      <alignment horizontal="center"/>
      <protection/>
    </xf>
    <xf numFmtId="0" fontId="1" fillId="0" borderId="15" xfId="26" applyFont="1" applyFill="1" applyBorder="1">
      <alignment/>
      <protection/>
    </xf>
    <xf numFmtId="0" fontId="1" fillId="0" borderId="6" xfId="26" applyFont="1" applyFill="1" applyBorder="1" applyAlignment="1" applyProtection="1" quotePrefix="1">
      <alignment horizontal="left"/>
      <protection/>
    </xf>
    <xf numFmtId="0" fontId="1" fillId="0" borderId="9" xfId="26" applyFont="1" applyFill="1" applyBorder="1" applyAlignment="1" applyProtection="1">
      <alignment horizontal="center"/>
      <protection/>
    </xf>
    <xf numFmtId="172" fontId="1" fillId="0" borderId="8" xfId="26" applyNumberFormat="1" applyFont="1" applyFill="1" applyBorder="1" applyAlignment="1" applyProtection="1">
      <alignment horizontal="center"/>
      <protection/>
    </xf>
    <xf numFmtId="0" fontId="6" fillId="0" borderId="0" xfId="26" applyFont="1" applyAlignment="1" applyProtection="1">
      <alignment/>
      <protection/>
    </xf>
    <xf numFmtId="22" fontId="6" fillId="0" borderId="0" xfId="26" applyNumberFormat="1" applyFont="1" applyFill="1" applyBorder="1">
      <alignment/>
      <protection/>
    </xf>
    <xf numFmtId="0" fontId="6" fillId="0" borderId="0" xfId="26" applyFont="1" applyFill="1" applyBorder="1" applyAlignment="1" applyProtection="1">
      <alignment horizontal="center"/>
      <protection/>
    </xf>
    <xf numFmtId="174" fontId="6" fillId="0" borderId="0" xfId="26" applyNumberFormat="1" applyFont="1" applyFill="1" applyBorder="1" applyProtection="1">
      <alignment/>
      <protection/>
    </xf>
    <xf numFmtId="0" fontId="6" fillId="0" borderId="0" xfId="26" applyFont="1" applyAlignment="1">
      <alignment vertical="center"/>
      <protection/>
    </xf>
    <xf numFmtId="0" fontId="6" fillId="0" borderId="1" xfId="26" applyFont="1" applyFill="1" applyBorder="1" applyAlignment="1">
      <alignment vertical="center"/>
      <protection/>
    </xf>
    <xf numFmtId="0" fontId="17" fillId="0" borderId="8" xfId="26" applyFont="1" applyFill="1" applyBorder="1" applyAlignment="1">
      <alignment horizontal="center" vertical="center"/>
      <protection/>
    </xf>
    <xf numFmtId="0" fontId="17" fillId="0" borderId="8" xfId="26" applyFont="1" applyFill="1" applyBorder="1" applyAlignment="1" applyProtection="1">
      <alignment horizontal="center" vertical="center" wrapText="1"/>
      <protection/>
    </xf>
    <xf numFmtId="0" fontId="17" fillId="0" borderId="8" xfId="26" applyFont="1" applyFill="1" applyBorder="1" applyAlignment="1" applyProtection="1">
      <alignment horizontal="center" vertical="center"/>
      <protection/>
    </xf>
    <xf numFmtId="0" fontId="17" fillId="0" borderId="8" xfId="26" applyFont="1" applyFill="1" applyBorder="1" applyAlignment="1" applyProtection="1" quotePrefix="1">
      <alignment horizontal="center" vertical="center" wrapText="1"/>
      <protection/>
    </xf>
    <xf numFmtId="0" fontId="17" fillId="0" borderId="8" xfId="26" applyFont="1" applyFill="1" applyBorder="1" applyAlignment="1">
      <alignment horizontal="center" vertical="center" wrapText="1"/>
      <protection/>
    </xf>
    <xf numFmtId="0" fontId="18" fillId="2" borderId="8" xfId="26" applyFont="1" applyFill="1" applyBorder="1" applyAlignment="1" applyProtection="1">
      <alignment horizontal="center" vertical="center"/>
      <protection/>
    </xf>
    <xf numFmtId="0" fontId="26" fillId="8" borderId="8" xfId="26" applyFont="1" applyFill="1" applyBorder="1" applyAlignment="1" applyProtection="1">
      <alignment horizontal="center" vertical="center"/>
      <protection/>
    </xf>
    <xf numFmtId="0" fontId="21" fillId="6" borderId="8" xfId="26" applyFont="1" applyFill="1" applyBorder="1" applyAlignment="1">
      <alignment horizontal="center" vertical="center" wrapText="1"/>
      <protection/>
    </xf>
    <xf numFmtId="0" fontId="20" fillId="9" borderId="8" xfId="26" applyFont="1" applyFill="1" applyBorder="1" applyAlignment="1">
      <alignment horizontal="center" vertical="center" wrapText="1"/>
      <protection/>
    </xf>
    <xf numFmtId="0" fontId="20" fillId="3" borderId="6" xfId="26" applyFont="1" applyFill="1" applyBorder="1" applyAlignment="1" applyProtection="1">
      <alignment horizontal="centerContinuous" vertical="center" wrapText="1"/>
      <protection/>
    </xf>
    <xf numFmtId="0" fontId="20" fillId="3" borderId="7" xfId="26" applyFont="1" applyFill="1" applyBorder="1" applyAlignment="1">
      <alignment horizontal="centerContinuous" vertical="center"/>
      <protection/>
    </xf>
    <xf numFmtId="0" fontId="41" fillId="10" borderId="6" xfId="26" applyFont="1" applyFill="1" applyBorder="1" applyAlignment="1" applyProtection="1">
      <alignment horizontal="centerContinuous" vertical="center" wrapText="1"/>
      <protection/>
    </xf>
    <xf numFmtId="0" fontId="41" fillId="10" borderId="7" xfId="26" applyFont="1" applyFill="1" applyBorder="1" applyAlignment="1">
      <alignment horizontal="centerContinuous" vertical="center"/>
      <protection/>
    </xf>
    <xf numFmtId="0" fontId="25" fillId="11" borderId="8" xfId="26" applyFont="1" applyFill="1" applyBorder="1" applyAlignment="1">
      <alignment horizontal="center" vertical="center" wrapText="1"/>
      <protection/>
    </xf>
    <xf numFmtId="0" fontId="20" fillId="12" borderId="8" xfId="26" applyFont="1" applyFill="1" applyBorder="1" applyAlignment="1">
      <alignment horizontal="center" vertical="center" wrapText="1"/>
      <protection/>
    </xf>
    <xf numFmtId="0" fontId="6" fillId="0" borderId="2" xfId="26" applyFont="1" applyFill="1" applyBorder="1" applyAlignment="1">
      <alignment vertical="center"/>
      <protection/>
    </xf>
    <xf numFmtId="0" fontId="6" fillId="0" borderId="19" xfId="26" applyFont="1" applyFill="1" applyBorder="1" applyAlignment="1" applyProtection="1">
      <alignment horizontal="center"/>
      <protection locked="0"/>
    </xf>
    <xf numFmtId="0" fontId="6" fillId="0" borderId="10" xfId="26" applyFont="1" applyFill="1" applyBorder="1" applyAlignment="1" applyProtection="1">
      <alignment horizontal="center"/>
      <protection locked="0"/>
    </xf>
    <xf numFmtId="0" fontId="6" fillId="0" borderId="10" xfId="26" applyFont="1" applyFill="1" applyBorder="1" applyProtection="1">
      <alignment/>
      <protection locked="0"/>
    </xf>
    <xf numFmtId="0" fontId="42" fillId="2" borderId="10" xfId="26" applyFont="1" applyFill="1" applyBorder="1" applyProtection="1">
      <alignment/>
      <protection locked="0"/>
    </xf>
    <xf numFmtId="0" fontId="6" fillId="0" borderId="10" xfId="26" applyFont="1" applyFill="1" applyBorder="1" applyAlignment="1">
      <alignment horizontal="center"/>
      <protection/>
    </xf>
    <xf numFmtId="0" fontId="5" fillId="9" borderId="10" xfId="26" applyFont="1" applyFill="1" applyBorder="1" applyProtection="1">
      <alignment/>
      <protection locked="0"/>
    </xf>
    <xf numFmtId="0" fontId="5" fillId="3" borderId="20" xfId="26" applyFont="1" applyFill="1" applyBorder="1" applyAlignment="1" applyProtection="1">
      <alignment horizontal="center"/>
      <protection locked="0"/>
    </xf>
    <xf numFmtId="0" fontId="5" fillId="3" borderId="21" xfId="26" applyFont="1" applyFill="1" applyBorder="1" applyProtection="1">
      <alignment/>
      <protection locked="0"/>
    </xf>
    <xf numFmtId="0" fontId="43" fillId="10" borderId="20" xfId="26" applyFont="1" applyFill="1" applyBorder="1" applyAlignment="1" applyProtection="1">
      <alignment horizontal="center"/>
      <protection locked="0"/>
    </xf>
    <xf numFmtId="0" fontId="43" fillId="10" borderId="21" xfId="26" applyFont="1" applyFill="1" applyBorder="1" applyProtection="1">
      <alignment/>
      <protection locked="0"/>
    </xf>
    <xf numFmtId="0" fontId="32" fillId="11" borderId="10" xfId="26" applyFont="1" applyFill="1" applyBorder="1" applyProtection="1">
      <alignment/>
      <protection locked="0"/>
    </xf>
    <xf numFmtId="0" fontId="5" fillId="12" borderId="10" xfId="26" applyFont="1" applyFill="1" applyBorder="1" applyProtection="1">
      <alignment/>
      <protection locked="0"/>
    </xf>
    <xf numFmtId="180" fontId="34" fillId="0" borderId="10" xfId="26" applyNumberFormat="1" applyFont="1" applyFill="1" applyBorder="1" applyAlignment="1">
      <alignment horizontal="right"/>
      <protection/>
    </xf>
    <xf numFmtId="0" fontId="6" fillId="0" borderId="22" xfId="26" applyFont="1" applyFill="1" applyBorder="1" applyAlignment="1" applyProtection="1">
      <alignment horizontal="center"/>
      <protection locked="0"/>
    </xf>
    <xf numFmtId="0" fontId="6" fillId="0" borderId="11" xfId="26" applyFont="1" applyFill="1" applyBorder="1" applyAlignment="1" applyProtection="1">
      <alignment horizontal="center"/>
      <protection locked="0"/>
    </xf>
    <xf numFmtId="0" fontId="6" fillId="0" borderId="11" xfId="26" applyFont="1" applyFill="1" applyBorder="1" applyProtection="1">
      <alignment/>
      <protection locked="0"/>
    </xf>
    <xf numFmtId="0" fontId="42" fillId="2" borderId="11" xfId="26" applyFont="1" applyFill="1" applyBorder="1" applyProtection="1">
      <alignment/>
      <protection locked="0"/>
    </xf>
    <xf numFmtId="0" fontId="6" fillId="0" borderId="11" xfId="26" applyFont="1" applyFill="1" applyBorder="1" applyAlignment="1">
      <alignment horizontal="center"/>
      <protection/>
    </xf>
    <xf numFmtId="0" fontId="5" fillId="9" borderId="11" xfId="26" applyFont="1" applyFill="1" applyBorder="1" applyProtection="1">
      <alignment/>
      <protection locked="0"/>
    </xf>
    <xf numFmtId="0" fontId="5" fillId="3" borderId="23" xfId="26" applyFont="1" applyFill="1" applyBorder="1" applyAlignment="1" applyProtection="1">
      <alignment horizontal="center"/>
      <protection locked="0"/>
    </xf>
    <xf numFmtId="0" fontId="5" fillId="3" borderId="24" xfId="26" applyFont="1" applyFill="1" applyBorder="1" applyProtection="1">
      <alignment/>
      <protection locked="0"/>
    </xf>
    <xf numFmtId="0" fontId="43" fillId="10" borderId="23" xfId="26" applyFont="1" applyFill="1" applyBorder="1" applyAlignment="1" applyProtection="1">
      <alignment horizontal="center"/>
      <protection locked="0"/>
    </xf>
    <xf numFmtId="0" fontId="43" fillId="10" borderId="24" xfId="26" applyFont="1" applyFill="1" applyBorder="1" applyProtection="1">
      <alignment/>
      <protection locked="0"/>
    </xf>
    <xf numFmtId="0" fontId="32" fillId="11" borderId="11" xfId="26" applyFont="1" applyFill="1" applyBorder="1" applyProtection="1">
      <alignment/>
      <protection locked="0"/>
    </xf>
    <xf numFmtId="0" fontId="5" fillId="12" borderId="11" xfId="26" applyFont="1" applyFill="1" applyBorder="1" applyProtection="1">
      <alignment/>
      <protection locked="0"/>
    </xf>
    <xf numFmtId="0" fontId="34" fillId="0" borderId="24" xfId="26" applyFont="1" applyFill="1" applyBorder="1" applyAlignment="1">
      <alignment horizontal="right"/>
      <protection/>
    </xf>
    <xf numFmtId="173" fontId="6" fillId="0" borderId="12" xfId="26" applyNumberFormat="1" applyFont="1" applyBorder="1" applyAlignment="1" applyProtection="1" quotePrefix="1">
      <alignment horizontal="center"/>
      <protection locked="0"/>
    </xf>
    <xf numFmtId="2" fontId="6" fillId="0" borderId="12" xfId="26" applyNumberFormat="1" applyFont="1" applyBorder="1" applyAlignment="1" applyProtection="1" quotePrefix="1">
      <alignment horizontal="center"/>
      <protection locked="0"/>
    </xf>
    <xf numFmtId="176" fontId="42" fillId="2" borderId="11" xfId="26" applyNumberFormat="1" applyFont="1" applyFill="1" applyBorder="1" applyAlignment="1" applyProtection="1">
      <alignment horizontal="center"/>
      <protection locked="0"/>
    </xf>
    <xf numFmtId="2" fontId="6" fillId="0" borderId="11" xfId="26" applyNumberFormat="1" applyFont="1" applyFill="1" applyBorder="1" applyAlignment="1" applyProtection="1">
      <alignment horizontal="center"/>
      <protection/>
    </xf>
    <xf numFmtId="3" fontId="6" fillId="0" borderId="11" xfId="26" applyNumberFormat="1" applyFont="1" applyFill="1" applyBorder="1" applyAlignment="1" applyProtection="1">
      <alignment horizontal="center"/>
      <protection/>
    </xf>
    <xf numFmtId="176" fontId="6" fillId="0" borderId="11" xfId="26" applyNumberFormat="1" applyFont="1" applyFill="1" applyBorder="1" applyAlignment="1" applyProtection="1">
      <alignment horizontal="center"/>
      <protection locked="0"/>
    </xf>
    <xf numFmtId="176" fontId="6" fillId="0" borderId="11" xfId="26" applyNumberFormat="1" applyFont="1" applyFill="1" applyBorder="1" applyAlignment="1" applyProtection="1" quotePrefix="1">
      <alignment horizontal="center"/>
      <protection locked="0"/>
    </xf>
    <xf numFmtId="2" fontId="29" fillId="6" borderId="11" xfId="26" applyNumberFormat="1" applyFont="1" applyFill="1" applyBorder="1" applyAlignment="1" applyProtection="1">
      <alignment horizontal="center"/>
      <protection locked="0"/>
    </xf>
    <xf numFmtId="2" fontId="5" fillId="9" borderId="11" xfId="26" applyNumberFormat="1" applyFont="1" applyFill="1" applyBorder="1" applyAlignment="1" applyProtection="1">
      <alignment horizontal="center"/>
      <protection locked="0"/>
    </xf>
    <xf numFmtId="176" fontId="5" fillId="3" borderId="23" xfId="26" applyNumberFormat="1" applyFont="1" applyFill="1" applyBorder="1" applyAlignment="1" applyProtection="1" quotePrefix="1">
      <alignment horizontal="center"/>
      <protection locked="0"/>
    </xf>
    <xf numFmtId="176" fontId="5" fillId="3" borderId="25" xfId="26" applyNumberFormat="1" applyFont="1" applyFill="1" applyBorder="1" applyAlignment="1" applyProtection="1" quotePrefix="1">
      <alignment horizontal="center"/>
      <protection locked="0"/>
    </xf>
    <xf numFmtId="176" fontId="43" fillId="10" borderId="23" xfId="26" applyNumberFormat="1" applyFont="1" applyFill="1" applyBorder="1" applyAlignment="1" applyProtection="1" quotePrefix="1">
      <alignment horizontal="center"/>
      <protection locked="0"/>
    </xf>
    <xf numFmtId="176" fontId="43" fillId="10" borderId="25" xfId="26" applyNumberFormat="1" applyFont="1" applyFill="1" applyBorder="1" applyAlignment="1" applyProtection="1" quotePrefix="1">
      <alignment horizontal="center"/>
      <protection locked="0"/>
    </xf>
    <xf numFmtId="176" fontId="32" fillId="11" borderId="11" xfId="26" applyNumberFormat="1" applyFont="1" applyFill="1" applyBorder="1" applyAlignment="1" applyProtection="1" quotePrefix="1">
      <alignment horizontal="center"/>
      <protection locked="0"/>
    </xf>
    <xf numFmtId="176" fontId="5" fillId="12" borderId="12" xfId="26" applyNumberFormat="1" applyFont="1" applyFill="1" applyBorder="1" applyAlignment="1" applyProtection="1" quotePrefix="1">
      <alignment horizontal="center"/>
      <protection locked="0"/>
    </xf>
    <xf numFmtId="176" fontId="34" fillId="0" borderId="24" xfId="26" applyNumberFormat="1" applyFont="1" applyFill="1" applyBorder="1" applyAlignment="1">
      <alignment horizontal="right"/>
      <protection/>
    </xf>
    <xf numFmtId="2" fontId="6" fillId="0" borderId="2" xfId="26" applyNumberFormat="1" applyFont="1" applyFill="1" applyBorder="1">
      <alignment/>
      <protection/>
    </xf>
    <xf numFmtId="0" fontId="6" fillId="0" borderId="13" xfId="26" applyFont="1" applyFill="1" applyBorder="1">
      <alignment/>
      <protection/>
    </xf>
    <xf numFmtId="0" fontId="42" fillId="2" borderId="13" xfId="26" applyFont="1" applyFill="1" applyBorder="1">
      <alignment/>
      <protection/>
    </xf>
    <xf numFmtId="0" fontId="34" fillId="0" borderId="26" xfId="26" applyFont="1" applyFill="1" applyBorder="1" applyAlignment="1">
      <alignment horizontal="right"/>
      <protection/>
    </xf>
    <xf numFmtId="7" fontId="29" fillId="6" borderId="8" xfId="26" applyNumberFormat="1" applyFont="1" applyFill="1" applyBorder="1" applyAlignment="1">
      <alignment horizontal="center"/>
      <protection/>
    </xf>
    <xf numFmtId="7" fontId="5" fillId="9" borderId="8" xfId="26" applyNumberFormat="1" applyFont="1" applyFill="1" applyBorder="1" applyAlignment="1">
      <alignment horizontal="center"/>
      <protection/>
    </xf>
    <xf numFmtId="7" fontId="5" fillId="3" borderId="8" xfId="26" applyNumberFormat="1" applyFont="1" applyFill="1" applyBorder="1" applyAlignment="1">
      <alignment horizontal="center"/>
      <protection/>
    </xf>
    <xf numFmtId="7" fontId="5" fillId="3" borderId="27" xfId="26" applyNumberFormat="1" applyFont="1" applyFill="1" applyBorder="1" applyAlignment="1">
      <alignment horizontal="center"/>
      <protection/>
    </xf>
    <xf numFmtId="7" fontId="43" fillId="10" borderId="8" xfId="26" applyNumberFormat="1" applyFont="1" applyFill="1" applyBorder="1" applyAlignment="1">
      <alignment horizontal="center"/>
      <protection/>
    </xf>
    <xf numFmtId="7" fontId="32" fillId="11" borderId="8" xfId="26" applyNumberFormat="1" applyFont="1" applyFill="1" applyBorder="1" applyAlignment="1">
      <alignment horizontal="center"/>
      <protection/>
    </xf>
    <xf numFmtId="7" fontId="5" fillId="12" borderId="8" xfId="26" applyNumberFormat="1" applyFont="1" applyFill="1" applyBorder="1" applyAlignment="1">
      <alignment horizontal="center"/>
      <protection/>
    </xf>
    <xf numFmtId="0" fontId="6" fillId="0" borderId="28" xfId="26" applyFont="1" applyFill="1" applyBorder="1">
      <alignment/>
      <protection/>
    </xf>
    <xf numFmtId="7" fontId="2" fillId="0" borderId="8" xfId="26" applyNumberFormat="1" applyFont="1" applyFill="1" applyBorder="1" applyAlignment="1" applyProtection="1">
      <alignment horizontal="right"/>
      <protection locked="0"/>
    </xf>
    <xf numFmtId="0" fontId="36" fillId="0" borderId="1" xfId="26" applyFont="1" applyFill="1" applyBorder="1">
      <alignment/>
      <protection/>
    </xf>
    <xf numFmtId="0" fontId="36" fillId="0" borderId="0" xfId="26" applyFont="1" applyFill="1" applyBorder="1">
      <alignment/>
      <protection/>
    </xf>
    <xf numFmtId="7" fontId="36" fillId="0" borderId="0" xfId="26" applyNumberFormat="1" applyFont="1" applyFill="1" applyBorder="1" applyAlignment="1">
      <alignment horizontal="center"/>
      <protection/>
    </xf>
    <xf numFmtId="7" fontId="36" fillId="0" borderId="0" xfId="26" applyNumberFormat="1" applyFont="1" applyFill="1" applyBorder="1" applyAlignment="1" applyProtection="1">
      <alignment horizontal="right"/>
      <protection locked="0"/>
    </xf>
    <xf numFmtId="0" fontId="36" fillId="0" borderId="2" xfId="26" applyFont="1" applyFill="1" applyBorder="1">
      <alignment/>
      <protection/>
    </xf>
    <xf numFmtId="0" fontId="6" fillId="0" borderId="16" xfId="26" applyFont="1" applyFill="1" applyBorder="1">
      <alignment/>
      <protection/>
    </xf>
    <xf numFmtId="0" fontId="6" fillId="0" borderId="17" xfId="26" applyFont="1" applyFill="1" applyBorder="1">
      <alignment/>
      <protection/>
    </xf>
    <xf numFmtId="0" fontId="6" fillId="0" borderId="18" xfId="26" applyFont="1" applyFill="1" applyBorder="1">
      <alignment/>
      <protection/>
    </xf>
    <xf numFmtId="0" fontId="1" fillId="0" borderId="0" xfId="26" applyFill="1" applyBorder="1">
      <alignment/>
      <protection/>
    </xf>
    <xf numFmtId="0" fontId="0" fillId="0" borderId="0" xfId="26" applyFont="1" applyFill="1" applyBorder="1">
      <alignment/>
      <protection/>
    </xf>
    <xf numFmtId="0" fontId="8" fillId="0" borderId="0" xfId="26" applyFont="1" applyAlignment="1">
      <alignment horizontal="centerContinuous" vertical="center"/>
      <protection/>
    </xf>
    <xf numFmtId="0" fontId="6" fillId="0" borderId="0" xfId="26" applyFont="1" applyAlignment="1">
      <alignment horizontal="centerContinuous" vertical="center"/>
      <protection/>
    </xf>
    <xf numFmtId="0" fontId="10" fillId="0" borderId="0" xfId="26" applyFont="1" applyAlignment="1">
      <alignment horizontal="centerContinuous"/>
      <protection/>
    </xf>
    <xf numFmtId="0" fontId="44" fillId="0" borderId="0" xfId="26" applyFont="1" applyBorder="1">
      <alignment/>
      <protection/>
    </xf>
    <xf numFmtId="0" fontId="13" fillId="0" borderId="0" xfId="26" applyFont="1" applyFill="1" applyBorder="1" applyAlignment="1" applyProtection="1" quotePrefix="1">
      <alignment horizontal="centerContinuous"/>
      <protection locked="0"/>
    </xf>
    <xf numFmtId="0" fontId="1" fillId="0" borderId="6" xfId="26" applyFont="1" applyBorder="1" applyAlignment="1" applyProtection="1">
      <alignment horizontal="left"/>
      <protection/>
    </xf>
    <xf numFmtId="177" fontId="1" fillId="0" borderId="27" xfId="26" applyNumberFormat="1" applyFont="1" applyBorder="1" applyAlignment="1" applyProtection="1">
      <alignment horizontal="center"/>
      <protection/>
    </xf>
    <xf numFmtId="0" fontId="1" fillId="0" borderId="8" xfId="26" applyFont="1" applyBorder="1" applyAlignment="1">
      <alignment horizontal="center"/>
      <protection/>
    </xf>
    <xf numFmtId="22" fontId="6" fillId="0" borderId="0" xfId="26" applyNumberFormat="1" applyFont="1" applyBorder="1">
      <alignment/>
      <protection/>
    </xf>
    <xf numFmtId="0" fontId="1" fillId="0" borderId="6" xfId="26" applyFont="1" applyBorder="1">
      <alignment/>
      <protection/>
    </xf>
    <xf numFmtId="177" fontId="45" fillId="0" borderId="27" xfId="26" applyNumberFormat="1" applyFont="1" applyBorder="1" applyAlignment="1">
      <alignment horizontal="center"/>
      <protection/>
    </xf>
    <xf numFmtId="0" fontId="1" fillId="0" borderId="13" xfId="26" applyFont="1" applyBorder="1" applyAlignment="1">
      <alignment horizontal="center"/>
      <protection/>
    </xf>
    <xf numFmtId="0" fontId="6" fillId="0" borderId="0" xfId="26" applyFont="1" applyBorder="1" applyAlignment="1">
      <alignment horizontal="left"/>
      <protection/>
    </xf>
    <xf numFmtId="177" fontId="6" fillId="0" borderId="0" xfId="26" applyNumberFormat="1" applyFont="1" applyBorder="1">
      <alignment/>
      <protection/>
    </xf>
    <xf numFmtId="0" fontId="6" fillId="0" borderId="0" xfId="26" applyFont="1" applyBorder="1" applyAlignment="1" quotePrefix="1">
      <alignment horizontal="center"/>
      <protection/>
    </xf>
    <xf numFmtId="0" fontId="1" fillId="0" borderId="6" xfId="26" applyFont="1" applyBorder="1" applyAlignment="1">
      <alignment horizontal="left"/>
      <protection/>
    </xf>
    <xf numFmtId="1" fontId="1" fillId="0" borderId="13" xfId="26" applyNumberFormat="1" applyFont="1" applyBorder="1" applyAlignment="1">
      <alignment horizontal="center"/>
      <protection/>
    </xf>
    <xf numFmtId="0" fontId="6" fillId="0" borderId="0" xfId="26" applyFont="1" applyBorder="1" applyAlignment="1" applyProtection="1">
      <alignment horizontal="left"/>
      <protection/>
    </xf>
    <xf numFmtId="177" fontId="6" fillId="0" borderId="0" xfId="26" applyNumberFormat="1" applyFont="1" applyBorder="1" applyAlignment="1" applyProtection="1">
      <alignment horizontal="center"/>
      <protection/>
    </xf>
    <xf numFmtId="0" fontId="17" fillId="0" borderId="0" xfId="26" applyFont="1">
      <alignment/>
      <protection/>
    </xf>
    <xf numFmtId="0" fontId="17" fillId="0" borderId="1" xfId="26" applyFont="1" applyBorder="1">
      <alignment/>
      <protection/>
    </xf>
    <xf numFmtId="0" fontId="20" fillId="12" borderId="8" xfId="26" applyFont="1" applyFill="1" applyBorder="1" applyAlignment="1" applyProtection="1">
      <alignment horizontal="center" vertical="center"/>
      <protection/>
    </xf>
    <xf numFmtId="0" fontId="46" fillId="11" borderId="8" xfId="26" applyFont="1" applyFill="1" applyBorder="1" applyAlignment="1">
      <alignment horizontal="center" vertical="center" wrapText="1"/>
      <protection/>
    </xf>
    <xf numFmtId="0" fontId="20" fillId="10" borderId="6" xfId="26" applyFont="1" applyFill="1" applyBorder="1" applyAlignment="1" applyProtection="1">
      <alignment horizontal="centerContinuous" vertical="center" wrapText="1"/>
      <protection/>
    </xf>
    <xf numFmtId="0" fontId="20" fillId="10" borderId="7" xfId="26" applyFont="1" applyFill="1" applyBorder="1" applyAlignment="1">
      <alignment horizontal="centerContinuous" vertical="center"/>
      <protection/>
    </xf>
    <xf numFmtId="0" fontId="21" fillId="13" borderId="8" xfId="26" applyFont="1" applyFill="1" applyBorder="1" applyAlignment="1">
      <alignment horizontal="center" vertical="center" wrapText="1"/>
      <protection/>
    </xf>
    <xf numFmtId="0" fontId="17" fillId="0" borderId="2" xfId="26" applyFont="1" applyFill="1" applyBorder="1">
      <alignment/>
      <protection/>
    </xf>
    <xf numFmtId="172" fontId="6" fillId="0" borderId="10" xfId="26" applyNumberFormat="1" applyFont="1" applyFill="1" applyBorder="1" applyAlignment="1" applyProtection="1">
      <alignment horizontal="center"/>
      <protection locked="0"/>
    </xf>
    <xf numFmtId="0" fontId="27" fillId="2" borderId="10" xfId="26" applyFont="1" applyFill="1" applyBorder="1" applyAlignment="1" applyProtection="1">
      <alignment horizontal="center"/>
      <protection locked="0"/>
    </xf>
    <xf numFmtId="0" fontId="28" fillId="12" borderId="10" xfId="26" applyFont="1" applyFill="1" applyBorder="1" applyAlignment="1" applyProtection="1">
      <alignment horizontal="center"/>
      <protection locked="0"/>
    </xf>
    <xf numFmtId="0" fontId="47" fillId="11" borderId="10" xfId="26" applyFont="1" applyFill="1" applyBorder="1" applyAlignment="1" applyProtection="1">
      <alignment horizontal="center"/>
      <protection locked="0"/>
    </xf>
    <xf numFmtId="176" fontId="5" fillId="10" borderId="20" xfId="26" applyNumberFormat="1" applyFont="1" applyFill="1" applyBorder="1" applyAlignment="1" applyProtection="1" quotePrefix="1">
      <alignment horizontal="center"/>
      <protection locked="0"/>
    </xf>
    <xf numFmtId="176" fontId="5" fillId="10" borderId="29" xfId="26" applyNumberFormat="1" applyFont="1" applyFill="1" applyBorder="1" applyAlignment="1" applyProtection="1" quotePrefix="1">
      <alignment horizontal="center"/>
      <protection locked="0"/>
    </xf>
    <xf numFmtId="176" fontId="29" fillId="13" borderId="10" xfId="26" applyNumberFormat="1" applyFont="1" applyFill="1" applyBorder="1" applyAlignment="1" applyProtection="1" quotePrefix="1">
      <alignment horizontal="center"/>
      <protection locked="0"/>
    </xf>
    <xf numFmtId="0" fontId="6" fillId="0" borderId="19" xfId="26" applyFont="1" applyFill="1" applyBorder="1" applyAlignment="1" applyProtection="1">
      <alignment horizontal="left"/>
      <protection locked="0"/>
    </xf>
    <xf numFmtId="0" fontId="48" fillId="0" borderId="22" xfId="26" applyFont="1" applyFill="1" applyBorder="1" applyAlignment="1" applyProtection="1">
      <alignment horizontal="center"/>
      <protection locked="0"/>
    </xf>
    <xf numFmtId="178" fontId="7" fillId="0" borderId="11" xfId="26" applyNumberFormat="1" applyFont="1" applyFill="1" applyBorder="1" applyAlignment="1" applyProtection="1">
      <alignment horizontal="center"/>
      <protection locked="0"/>
    </xf>
    <xf numFmtId="177" fontId="27" fillId="2" borderId="11" xfId="26" applyNumberFormat="1" applyFont="1" applyFill="1" applyBorder="1" applyAlignment="1" applyProtection="1">
      <alignment horizontal="center"/>
      <protection locked="0"/>
    </xf>
    <xf numFmtId="172" fontId="6" fillId="0" borderId="11" xfId="26" applyNumberFormat="1" applyFont="1" applyFill="1" applyBorder="1" applyAlignment="1" applyProtection="1" quotePrefix="1">
      <alignment horizontal="center"/>
      <protection/>
    </xf>
    <xf numFmtId="172" fontId="28" fillId="12" borderId="11" xfId="26" applyNumberFormat="1" applyFont="1" applyFill="1" applyBorder="1" applyAlignment="1" applyProtection="1">
      <alignment horizontal="center"/>
      <protection locked="0"/>
    </xf>
    <xf numFmtId="2" fontId="47" fillId="11" borderId="11" xfId="26" applyNumberFormat="1" applyFont="1" applyFill="1" applyBorder="1" applyAlignment="1" applyProtection="1">
      <alignment horizontal="center"/>
      <protection locked="0"/>
    </xf>
    <xf numFmtId="176" fontId="5" fillId="10" borderId="23" xfId="26" applyNumberFormat="1" applyFont="1" applyFill="1" applyBorder="1" applyAlignment="1" applyProtection="1" quotePrefix="1">
      <alignment horizontal="center"/>
      <protection locked="0"/>
    </xf>
    <xf numFmtId="176" fontId="5" fillId="10" borderId="25" xfId="26" applyNumberFormat="1" applyFont="1" applyFill="1" applyBorder="1" applyAlignment="1" applyProtection="1" quotePrefix="1">
      <alignment horizontal="center"/>
      <protection locked="0"/>
    </xf>
    <xf numFmtId="176" fontId="29" fillId="13" borderId="11" xfId="26" applyNumberFormat="1" applyFont="1" applyFill="1" applyBorder="1" applyAlignment="1" applyProtection="1" quotePrefix="1">
      <alignment horizontal="center"/>
      <protection locked="0"/>
    </xf>
    <xf numFmtId="176" fontId="6" fillId="0" borderId="22" xfId="26" applyNumberFormat="1" applyFont="1" applyFill="1" applyBorder="1" applyAlignment="1" applyProtection="1">
      <alignment horizontal="center"/>
      <protection locked="0"/>
    </xf>
    <xf numFmtId="176" fontId="34" fillId="0" borderId="11" xfId="26" applyNumberFormat="1" applyFont="1" applyFill="1" applyBorder="1" applyAlignment="1">
      <alignment horizontal="center"/>
      <protection/>
    </xf>
    <xf numFmtId="178" fontId="7" fillId="0" borderId="11" xfId="26" applyNumberFormat="1" applyFont="1" applyFill="1" applyBorder="1" applyAlignment="1" applyProtection="1" quotePrefix="1">
      <alignment horizontal="center"/>
      <protection locked="0"/>
    </xf>
    <xf numFmtId="176" fontId="34" fillId="0" borderId="11" xfId="26" applyNumberFormat="1" applyFont="1" applyFill="1" applyBorder="1" applyAlignment="1">
      <alignment horizontal="right"/>
      <protection/>
    </xf>
    <xf numFmtId="0" fontId="27" fillId="2" borderId="13" xfId="26" applyFont="1" applyFill="1" applyBorder="1">
      <alignment/>
      <protection/>
    </xf>
    <xf numFmtId="0" fontId="34" fillId="0" borderId="26" xfId="26" applyFont="1" applyFill="1" applyBorder="1">
      <alignment/>
      <protection/>
    </xf>
    <xf numFmtId="2" fontId="47" fillId="11" borderId="8" xfId="26" applyNumberFormat="1" applyFont="1" applyFill="1" applyBorder="1" applyAlignment="1">
      <alignment horizontal="center"/>
      <protection/>
    </xf>
    <xf numFmtId="2" fontId="5" fillId="10" borderId="8" xfId="26" applyNumberFormat="1" applyFont="1" applyFill="1" applyBorder="1" applyAlignment="1">
      <alignment horizontal="center"/>
      <protection/>
    </xf>
    <xf numFmtId="2" fontId="29" fillId="13" borderId="8" xfId="26" applyNumberFormat="1" applyFont="1" applyFill="1" applyBorder="1" applyAlignment="1">
      <alignment horizontal="center"/>
      <protection/>
    </xf>
    <xf numFmtId="7" fontId="6" fillId="0" borderId="0" xfId="26" applyNumberFormat="1" applyFont="1" applyFill="1" applyBorder="1" applyAlignment="1">
      <alignment horizontal="center"/>
      <protection/>
    </xf>
    <xf numFmtId="7" fontId="2" fillId="0" borderId="8" xfId="26" applyNumberFormat="1" applyFont="1" applyFill="1" applyBorder="1" applyAlignment="1" applyProtection="1">
      <alignment horizontal="right"/>
      <protection locked="0"/>
    </xf>
    <xf numFmtId="7" fontId="40" fillId="0" borderId="0" xfId="26" applyNumberFormat="1" applyFont="1" applyFill="1" applyBorder="1" applyAlignment="1" applyProtection="1">
      <alignment horizontal="center"/>
      <protection locked="0"/>
    </xf>
    <xf numFmtId="0" fontId="1" fillId="0" borderId="0" xfId="26" applyFont="1">
      <alignment/>
      <protection/>
    </xf>
    <xf numFmtId="0" fontId="49" fillId="0" borderId="0" xfId="26" applyFont="1" applyAlignment="1">
      <alignment horizontal="right" vertical="top"/>
      <protection/>
    </xf>
    <xf numFmtId="0" fontId="49" fillId="0" borderId="0" xfId="26" applyFont="1" applyFill="1" applyAlignment="1">
      <alignment horizontal="right" vertical="top"/>
      <protection/>
    </xf>
    <xf numFmtId="179" fontId="1" fillId="0" borderId="8" xfId="26" applyNumberFormat="1" applyFont="1" applyFill="1" applyBorder="1" applyAlignment="1">
      <alignment horizontal="center"/>
      <protection/>
    </xf>
    <xf numFmtId="177" fontId="1" fillId="0" borderId="27" xfId="26" applyNumberFormat="1" applyFont="1" applyFill="1" applyBorder="1" applyAlignment="1" applyProtection="1">
      <alignment horizontal="center"/>
      <protection/>
    </xf>
    <xf numFmtId="0" fontId="6" fillId="0" borderId="13" xfId="26" applyFont="1" applyFill="1" applyBorder="1" applyProtection="1">
      <alignment/>
      <protection locked="0"/>
    </xf>
    <xf numFmtId="0" fontId="33" fillId="8" borderId="13" xfId="26" applyFont="1" applyFill="1" applyBorder="1" applyProtection="1">
      <alignment/>
      <protection locked="0"/>
    </xf>
    <xf numFmtId="0" fontId="29" fillId="6" borderId="13" xfId="26" applyFont="1" applyFill="1" applyBorder="1" applyProtection="1">
      <alignment/>
      <protection locked="0"/>
    </xf>
    <xf numFmtId="0" fontId="5" fillId="9" borderId="13" xfId="26" applyFont="1" applyFill="1" applyBorder="1" applyProtection="1">
      <alignment/>
      <protection locked="0"/>
    </xf>
    <xf numFmtId="0" fontId="5" fillId="3" borderId="30" xfId="26" applyFont="1" applyFill="1" applyBorder="1" applyProtection="1">
      <alignment/>
      <protection locked="0"/>
    </xf>
    <xf numFmtId="0" fontId="5" fillId="3" borderId="31" xfId="26" applyFont="1" applyFill="1" applyBorder="1" applyProtection="1">
      <alignment/>
      <protection locked="0"/>
    </xf>
    <xf numFmtId="0" fontId="43" fillId="10" borderId="30" xfId="26" applyFont="1" applyFill="1" applyBorder="1" applyProtection="1">
      <alignment/>
      <protection locked="0"/>
    </xf>
    <xf numFmtId="0" fontId="43" fillId="10" borderId="31" xfId="26" applyFont="1" applyFill="1" applyBorder="1" applyProtection="1">
      <alignment/>
      <protection locked="0"/>
    </xf>
    <xf numFmtId="0" fontId="32" fillId="11" borderId="13" xfId="26" applyFont="1" applyFill="1" applyBorder="1" applyProtection="1">
      <alignment/>
      <protection locked="0"/>
    </xf>
    <xf numFmtId="0" fontId="5" fillId="12" borderId="13" xfId="26" applyFont="1" applyFill="1" applyBorder="1" applyProtection="1">
      <alignment/>
      <protection locked="0"/>
    </xf>
    <xf numFmtId="0" fontId="28" fillId="12" borderId="13" xfId="26" applyFont="1" applyFill="1" applyBorder="1" applyProtection="1">
      <alignment/>
      <protection locked="0"/>
    </xf>
    <xf numFmtId="0" fontId="47" fillId="11" borderId="13" xfId="26" applyFont="1" applyFill="1" applyBorder="1" applyProtection="1">
      <alignment/>
      <protection locked="0"/>
    </xf>
    <xf numFmtId="0" fontId="5" fillId="10" borderId="30" xfId="26" applyFont="1" applyFill="1" applyBorder="1" applyProtection="1">
      <alignment/>
      <protection locked="0"/>
    </xf>
    <xf numFmtId="0" fontId="5" fillId="10" borderId="31" xfId="26" applyFont="1" applyFill="1" applyBorder="1" applyProtection="1">
      <alignment/>
      <protection locked="0"/>
    </xf>
    <xf numFmtId="0" fontId="29" fillId="13" borderId="13" xfId="26" applyFont="1" applyFill="1" applyBorder="1" applyProtection="1">
      <alignment/>
      <protection locked="0"/>
    </xf>
    <xf numFmtId="0" fontId="6" fillId="0" borderId="32" xfId="26" applyFont="1" applyBorder="1" applyAlignment="1" applyProtection="1">
      <alignment horizontal="center"/>
      <protection locked="0"/>
    </xf>
    <xf numFmtId="2" fontId="6" fillId="0" borderId="32" xfId="26" applyNumberFormat="1" applyFont="1" applyBorder="1" applyAlignment="1" applyProtection="1">
      <alignment horizontal="center"/>
      <protection locked="0"/>
    </xf>
    <xf numFmtId="176" fontId="6" fillId="0" borderId="13" xfId="26" applyNumberFormat="1" applyFont="1" applyBorder="1" applyAlignment="1" applyProtection="1">
      <alignment horizontal="center"/>
      <protection locked="0"/>
    </xf>
    <xf numFmtId="22" fontId="6" fillId="0" borderId="13" xfId="26" applyNumberFormat="1" applyFont="1" applyBorder="1" applyAlignment="1" applyProtection="1">
      <alignment horizontal="center"/>
      <protection locked="0"/>
    </xf>
    <xf numFmtId="22" fontId="28" fillId="3" borderId="13" xfId="26" applyNumberFormat="1" applyFont="1" applyFill="1" applyBorder="1" applyAlignment="1" applyProtection="1">
      <alignment horizontal="center"/>
      <protection locked="0"/>
    </xf>
    <xf numFmtId="176" fontId="29" fillId="4" borderId="13" xfId="26" applyNumberFormat="1" applyFont="1" applyFill="1" applyBorder="1" applyAlignment="1" applyProtection="1" quotePrefix="1">
      <alignment horizontal="center"/>
      <protection locked="0"/>
    </xf>
    <xf numFmtId="176" fontId="30" fillId="5" borderId="13" xfId="26" applyNumberFormat="1" applyFont="1" applyFill="1" applyBorder="1" applyAlignment="1" applyProtection="1" quotePrefix="1">
      <alignment horizontal="center"/>
      <protection locked="0"/>
    </xf>
    <xf numFmtId="176" fontId="31" fillId="2" borderId="13" xfId="26" applyNumberFormat="1" applyFont="1" applyFill="1" applyBorder="1" applyAlignment="1" applyProtection="1" quotePrefix="1">
      <alignment horizontal="center"/>
      <protection locked="0"/>
    </xf>
    <xf numFmtId="4" fontId="31" fillId="2" borderId="13" xfId="26" applyNumberFormat="1" applyFont="1" applyFill="1" applyBorder="1" applyAlignment="1" applyProtection="1">
      <alignment horizontal="center"/>
      <protection locked="0"/>
    </xf>
    <xf numFmtId="4" fontId="29" fillId="6" borderId="13" xfId="26" applyNumberFormat="1" applyFont="1" applyFill="1" applyBorder="1" applyAlignment="1" applyProtection="1">
      <alignment horizontal="center"/>
      <protection locked="0"/>
    </xf>
    <xf numFmtId="4" fontId="32" fillId="7" borderId="13" xfId="26" applyNumberFormat="1" applyFont="1" applyFill="1" applyBorder="1" applyAlignment="1" applyProtection="1">
      <alignment horizontal="center"/>
      <protection locked="0"/>
    </xf>
    <xf numFmtId="4" fontId="33" fillId="8" borderId="13" xfId="26" applyNumberFormat="1" applyFont="1" applyFill="1" applyBorder="1" applyAlignment="1" applyProtection="1">
      <alignment horizontal="center"/>
      <protection locked="0"/>
    </xf>
    <xf numFmtId="4" fontId="6" fillId="0" borderId="13" xfId="26" applyNumberFormat="1" applyFont="1" applyBorder="1" applyAlignment="1" applyProtection="1">
      <alignment horizontal="center"/>
      <protection locked="0"/>
    </xf>
    <xf numFmtId="0" fontId="8" fillId="0" borderId="0" xfId="23" applyFont="1">
      <alignment/>
      <protection/>
    </xf>
    <xf numFmtId="0" fontId="9" fillId="0" borderId="0" xfId="23" applyFont="1" applyAlignment="1">
      <alignment horizontal="centerContinuous"/>
      <protection/>
    </xf>
    <xf numFmtId="0" fontId="49" fillId="0" borderId="0" xfId="23" applyFont="1" applyAlignment="1">
      <alignment horizontal="right" vertical="top"/>
      <protection/>
    </xf>
    <xf numFmtId="0" fontId="50" fillId="0" borderId="0" xfId="23" applyFont="1" applyAlignment="1">
      <alignment horizontal="centerContinuous"/>
      <protection/>
    </xf>
    <xf numFmtId="0" fontId="8" fillId="0" borderId="0" xfId="23" applyFont="1" applyAlignment="1">
      <alignment horizontal="centerContinuous"/>
      <protection/>
    </xf>
    <xf numFmtId="0" fontId="6" fillId="0" borderId="0" xfId="23" applyFont="1">
      <alignment/>
      <protection/>
    </xf>
    <xf numFmtId="0" fontId="1" fillId="0" borderId="0" xfId="23">
      <alignment/>
      <protection/>
    </xf>
    <xf numFmtId="0" fontId="6" fillId="0" borderId="0" xfId="23" applyFont="1" applyAlignment="1">
      <alignment horizontal="centerContinuous"/>
      <protection/>
    </xf>
    <xf numFmtId="0" fontId="4" fillId="0" borderId="0" xfId="23" applyFont="1" applyFill="1" applyBorder="1" applyAlignment="1" applyProtection="1">
      <alignment horizontal="centerContinuous"/>
      <protection/>
    </xf>
    <xf numFmtId="0" fontId="10" fillId="0" borderId="0" xfId="23" applyNumberFormat="1" applyFont="1" applyAlignment="1">
      <alignment horizontal="left"/>
      <protection/>
    </xf>
    <xf numFmtId="0" fontId="10" fillId="0" borderId="0" xfId="23" applyFont="1">
      <alignment/>
      <protection/>
    </xf>
    <xf numFmtId="0" fontId="10" fillId="0" borderId="0" xfId="23" applyFont="1" applyBorder="1">
      <alignment/>
      <protection/>
    </xf>
    <xf numFmtId="0" fontId="51" fillId="0" borderId="0" xfId="23" applyFont="1" applyFill="1" applyBorder="1" applyAlignment="1" applyProtection="1">
      <alignment horizontal="left"/>
      <protection/>
    </xf>
    <xf numFmtId="0" fontId="8" fillId="0" borderId="0" xfId="23" applyFont="1" applyBorder="1">
      <alignment/>
      <protection/>
    </xf>
    <xf numFmtId="0" fontId="15" fillId="0" borderId="0" xfId="23" applyFont="1">
      <alignment/>
      <protection/>
    </xf>
    <xf numFmtId="0" fontId="52" fillId="0" borderId="0" xfId="23" applyFont="1" applyBorder="1" applyAlignment="1">
      <alignment horizontal="centerContinuous"/>
      <protection/>
    </xf>
    <xf numFmtId="0" fontId="53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/>
      <protection/>
    </xf>
    <xf numFmtId="0" fontId="15" fillId="0" borderId="0" xfId="23" applyFont="1" applyBorder="1" applyAlignment="1">
      <alignment horizontal="centerContinuous"/>
      <protection/>
    </xf>
    <xf numFmtId="0" fontId="15" fillId="0" borderId="0" xfId="23" applyFont="1" applyBorder="1">
      <alignment/>
      <protection/>
    </xf>
    <xf numFmtId="0" fontId="6" fillId="0" borderId="0" xfId="23" applyFont="1" applyBorder="1">
      <alignment/>
      <protection/>
    </xf>
    <xf numFmtId="0" fontId="12" fillId="0" borderId="0" xfId="23" applyFont="1">
      <alignment/>
      <protection/>
    </xf>
    <xf numFmtId="0" fontId="16" fillId="0" borderId="0" xfId="23" applyFont="1" applyAlignment="1">
      <alignment horizontal="centerContinuous"/>
      <protection/>
    </xf>
    <xf numFmtId="0" fontId="54" fillId="0" borderId="0" xfId="23" applyFont="1">
      <alignment/>
      <protection/>
    </xf>
    <xf numFmtId="0" fontId="55" fillId="0" borderId="0" xfId="23" applyFont="1" applyBorder="1">
      <alignment/>
      <protection/>
    </xf>
    <xf numFmtId="0" fontId="54" fillId="0" borderId="0" xfId="23" applyFont="1" applyBorder="1">
      <alignment/>
      <protection/>
    </xf>
    <xf numFmtId="0" fontId="56" fillId="0" borderId="3" xfId="23" applyFont="1" applyBorder="1">
      <alignment/>
      <protection/>
    </xf>
    <xf numFmtId="0" fontId="56" fillId="0" borderId="4" xfId="21" applyFont="1" applyBorder="1">
      <alignment/>
      <protection/>
    </xf>
    <xf numFmtId="0" fontId="54" fillId="0" borderId="4" xfId="23" applyFont="1" applyBorder="1">
      <alignment/>
      <protection/>
    </xf>
    <xf numFmtId="0" fontId="54" fillId="0" borderId="5" xfId="23" applyFont="1" applyBorder="1">
      <alignment/>
      <protection/>
    </xf>
    <xf numFmtId="0" fontId="11" fillId="0" borderId="0" xfId="23" applyFont="1">
      <alignment/>
      <protection/>
    </xf>
    <xf numFmtId="0" fontId="13" fillId="0" borderId="1" xfId="23" applyFont="1" applyBorder="1" applyAlignment="1">
      <alignment horizontal="centerContinuous"/>
      <protection/>
    </xf>
    <xf numFmtId="0" fontId="1" fillId="0" borderId="0" xfId="23" applyNumberFormat="1" applyAlignment="1">
      <alignment horizontal="centerContinuous"/>
      <protection/>
    </xf>
    <xf numFmtId="0" fontId="11" fillId="0" borderId="0" xfId="23" applyNumberFormat="1" applyFont="1" applyAlignment="1">
      <alignment horizontal="centerContinuous"/>
      <protection/>
    </xf>
    <xf numFmtId="0" fontId="13" fillId="0" borderId="0" xfId="23" applyFont="1" applyBorder="1" applyAlignment="1">
      <alignment horizontal="centerContinuous"/>
      <protection/>
    </xf>
    <xf numFmtId="0" fontId="11" fillId="0" borderId="0" xfId="23" applyFont="1" applyBorder="1" applyAlignment="1">
      <alignment horizontal="centerContinuous"/>
      <protection/>
    </xf>
    <xf numFmtId="0" fontId="11" fillId="0" borderId="2" xfId="23" applyFont="1" applyBorder="1" applyAlignment="1">
      <alignment horizontal="centerContinuous"/>
      <protection/>
    </xf>
    <xf numFmtId="0" fontId="11" fillId="0" borderId="0" xfId="23" applyFont="1" applyBorder="1">
      <alignment/>
      <protection/>
    </xf>
    <xf numFmtId="0" fontId="11" fillId="0" borderId="1" xfId="23" applyFont="1" applyBorder="1">
      <alignment/>
      <protection/>
    </xf>
    <xf numFmtId="0" fontId="57" fillId="0" borderId="0" xfId="23" applyNumberFormat="1" applyFont="1" applyBorder="1" applyAlignment="1">
      <alignment horizontal="right"/>
      <protection/>
    </xf>
    <xf numFmtId="0" fontId="13" fillId="0" borderId="0" xfId="23" applyFont="1" applyBorder="1">
      <alignment/>
      <protection/>
    </xf>
    <xf numFmtId="0" fontId="11" fillId="0" borderId="2" xfId="23" applyFont="1" applyBorder="1">
      <alignment/>
      <protection/>
    </xf>
    <xf numFmtId="0" fontId="57" fillId="0" borderId="0" xfId="23" applyNumberFormat="1" applyFont="1" applyBorder="1" applyAlignment="1">
      <alignment horizontal="centerContinuous"/>
      <protection/>
    </xf>
    <xf numFmtId="0" fontId="1" fillId="0" borderId="0" xfId="23" applyAlignment="1">
      <alignment horizontal="centerContinuous"/>
      <protection/>
    </xf>
    <xf numFmtId="0" fontId="57" fillId="0" borderId="0" xfId="23" applyNumberFormat="1" applyFont="1" applyBorder="1" applyAlignment="1">
      <alignment horizontal="right"/>
      <protection/>
    </xf>
    <xf numFmtId="0" fontId="57" fillId="0" borderId="0" xfId="23" applyNumberFormat="1" applyFont="1" applyBorder="1" applyAlignment="1">
      <alignment/>
      <protection/>
    </xf>
    <xf numFmtId="7" fontId="57" fillId="0" borderId="0" xfId="23" applyNumberFormat="1" applyFont="1" applyBorder="1" applyAlignment="1">
      <alignment horizontal="right"/>
      <protection/>
    </xf>
    <xf numFmtId="0" fontId="6" fillId="0" borderId="1" xfId="23" applyFont="1" applyBorder="1">
      <alignment/>
      <protection/>
    </xf>
    <xf numFmtId="0" fontId="3" fillId="0" borderId="0" xfId="23" applyNumberFormat="1" applyFont="1" applyBorder="1" applyAlignment="1">
      <alignment horizontal="right"/>
      <protection/>
    </xf>
    <xf numFmtId="0" fontId="3" fillId="0" borderId="0" xfId="23" applyNumberFormat="1" applyFont="1" applyBorder="1" applyAlignment="1">
      <alignment/>
      <protection/>
    </xf>
    <xf numFmtId="0" fontId="14" fillId="0" borderId="0" xfId="23" applyFont="1" applyBorder="1">
      <alignment/>
      <protection/>
    </xf>
    <xf numFmtId="0" fontId="6" fillId="0" borderId="2" xfId="23" applyFont="1" applyBorder="1">
      <alignment/>
      <protection/>
    </xf>
    <xf numFmtId="0" fontId="57" fillId="0" borderId="0" xfId="23" applyFont="1" applyBorder="1">
      <alignment/>
      <protection/>
    </xf>
    <xf numFmtId="0" fontId="57" fillId="0" borderId="6" xfId="23" applyFont="1" applyBorder="1" applyAlignment="1">
      <alignment horizontal="center"/>
      <protection/>
    </xf>
    <xf numFmtId="7" fontId="57" fillId="0" borderId="7" xfId="23" applyNumberFormat="1" applyFont="1" applyBorder="1" applyAlignment="1">
      <alignment horizontal="center"/>
      <protection/>
    </xf>
    <xf numFmtId="0" fontId="57" fillId="0" borderId="0" xfId="23" applyFont="1" applyBorder="1" applyAlignment="1">
      <alignment horizontal="center"/>
      <protection/>
    </xf>
    <xf numFmtId="7" fontId="57" fillId="0" borderId="0" xfId="23" applyNumberFormat="1" applyFont="1" applyBorder="1" applyAlignment="1">
      <alignment horizontal="center"/>
      <protection/>
    </xf>
    <xf numFmtId="0" fontId="58" fillId="0" borderId="0" xfId="23" applyNumberFormat="1" applyFont="1" applyBorder="1" applyAlignment="1">
      <alignment horizontal="left"/>
      <protection/>
    </xf>
    <xf numFmtId="0" fontId="54" fillId="0" borderId="16" xfId="23" applyFont="1" applyBorder="1">
      <alignment/>
      <protection/>
    </xf>
    <xf numFmtId="0" fontId="54" fillId="0" borderId="17" xfId="23" applyFont="1" applyBorder="1">
      <alignment/>
      <protection/>
    </xf>
    <xf numFmtId="0" fontId="54" fillId="0" borderId="18" xfId="23" applyFont="1" applyBorder="1">
      <alignment/>
      <protection/>
    </xf>
    <xf numFmtId="49" fontId="6" fillId="0" borderId="10" xfId="26" applyNumberFormat="1" applyFont="1" applyFill="1" applyBorder="1" applyAlignment="1" applyProtection="1">
      <alignment horizontal="center"/>
      <protection locked="0"/>
    </xf>
    <xf numFmtId="49" fontId="6" fillId="0" borderId="10" xfId="26" applyNumberFormat="1" applyFont="1" applyFill="1" applyBorder="1" applyProtection="1">
      <alignment/>
      <protection locked="0"/>
    </xf>
    <xf numFmtId="49" fontId="6" fillId="0" borderId="11" xfId="26" applyNumberFormat="1" applyFont="1" applyFill="1" applyBorder="1" applyAlignment="1" applyProtection="1">
      <alignment horizontal="center"/>
      <protection locked="0"/>
    </xf>
    <xf numFmtId="49" fontId="6" fillId="0" borderId="11" xfId="26" applyNumberFormat="1" applyFont="1" applyFill="1" applyBorder="1" applyProtection="1">
      <alignment/>
      <protection locked="0"/>
    </xf>
    <xf numFmtId="49" fontId="6" fillId="0" borderId="13" xfId="26" applyNumberFormat="1" applyFont="1" applyFill="1" applyBorder="1" applyProtection="1">
      <alignment/>
      <protection locked="0"/>
    </xf>
    <xf numFmtId="49" fontId="6" fillId="0" borderId="21" xfId="26" applyNumberFormat="1" applyFont="1" applyFill="1" applyBorder="1" applyAlignment="1" applyProtection="1">
      <alignment horizontal="center"/>
      <protection locked="0"/>
    </xf>
    <xf numFmtId="49" fontId="6" fillId="0" borderId="12" xfId="26" applyNumberFormat="1" applyFont="1" applyFill="1" applyBorder="1" applyAlignment="1" applyProtection="1">
      <alignment horizontal="center"/>
      <protection locked="0"/>
    </xf>
    <xf numFmtId="49" fontId="6" fillId="0" borderId="25" xfId="26" applyNumberFormat="1" applyFont="1" applyFill="1" applyBorder="1" applyAlignment="1" applyProtection="1">
      <alignment horizontal="center"/>
      <protection locked="0"/>
    </xf>
    <xf numFmtId="7" fontId="57" fillId="0" borderId="0" xfId="23" applyNumberFormat="1" applyFont="1" applyBorder="1">
      <alignment/>
      <protection/>
    </xf>
    <xf numFmtId="189" fontId="6" fillId="0" borderId="24" xfId="0" applyNumberFormat="1" applyFont="1" applyBorder="1" applyAlignment="1" applyProtection="1" quotePrefix="1">
      <alignment horizontal="center"/>
      <protection locked="0"/>
    </xf>
    <xf numFmtId="0" fontId="16" fillId="0" borderId="0" xfId="22" applyFont="1" applyBorder="1">
      <alignment/>
      <protection/>
    </xf>
    <xf numFmtId="191" fontId="6" fillId="0" borderId="10" xfId="26" applyNumberFormat="1" applyFont="1" applyFill="1" applyBorder="1" applyProtection="1">
      <alignment/>
      <protection locked="0"/>
    </xf>
    <xf numFmtId="191" fontId="6" fillId="0" borderId="12" xfId="26" applyNumberFormat="1" applyFont="1" applyBorder="1" applyAlignment="1" applyProtection="1" quotePrefix="1">
      <alignment horizontal="center"/>
      <protection locked="0"/>
    </xf>
    <xf numFmtId="7" fontId="2" fillId="0" borderId="33" xfId="26" applyNumberFormat="1" applyFont="1" applyFill="1" applyBorder="1" applyAlignment="1" applyProtection="1">
      <alignment horizontal="right"/>
      <protection locked="0"/>
    </xf>
    <xf numFmtId="0" fontId="1" fillId="0" borderId="0" xfId="24" quotePrefix="1">
      <alignment/>
      <protection/>
    </xf>
    <xf numFmtId="0" fontId="1" fillId="0" borderId="0" xfId="24">
      <alignment/>
      <protection/>
    </xf>
    <xf numFmtId="8" fontId="2" fillId="0" borderId="33" xfId="26" applyNumberFormat="1" applyFont="1" applyBorder="1" applyAlignment="1" applyProtection="1">
      <alignment horizontal="right"/>
      <protection locked="0"/>
    </xf>
    <xf numFmtId="7" fontId="2" fillId="0" borderId="33" xfId="26" applyNumberFormat="1" applyFont="1" applyFill="1" applyBorder="1" applyAlignment="1" applyProtection="1">
      <alignment horizontal="right"/>
      <protection locked="0"/>
    </xf>
    <xf numFmtId="191" fontId="6" fillId="0" borderId="11" xfId="26" applyNumberFormat="1" applyFont="1" applyFill="1" applyBorder="1" applyProtection="1">
      <alignment/>
      <protection locked="0"/>
    </xf>
    <xf numFmtId="180" fontId="34" fillId="0" borderId="24" xfId="26" applyNumberFormat="1" applyFont="1" applyFill="1" applyBorder="1" applyAlignment="1">
      <alignment horizontal="right"/>
      <protection/>
    </xf>
    <xf numFmtId="0" fontId="33" fillId="8" borderId="11" xfId="26" applyFont="1" applyFill="1" applyBorder="1" applyAlignment="1" applyProtection="1">
      <alignment horizontal="center"/>
      <protection locked="0"/>
    </xf>
    <xf numFmtId="0" fontId="29" fillId="6" borderId="11" xfId="26" applyFont="1" applyFill="1" applyBorder="1" applyAlignment="1" applyProtection="1">
      <alignment horizontal="center"/>
      <protection locked="0"/>
    </xf>
    <xf numFmtId="0" fontId="5" fillId="9" borderId="11" xfId="26" applyFont="1" applyFill="1" applyBorder="1" applyAlignment="1" applyProtection="1">
      <alignment horizontal="center"/>
      <protection locked="0"/>
    </xf>
    <xf numFmtId="0" fontId="5" fillId="3" borderId="24" xfId="26" applyFont="1" applyFill="1" applyBorder="1" applyAlignment="1" applyProtection="1">
      <alignment horizontal="center"/>
      <protection locked="0"/>
    </xf>
    <xf numFmtId="0" fontId="43" fillId="10" borderId="24" xfId="26" applyFont="1" applyFill="1" applyBorder="1" applyAlignment="1" applyProtection="1">
      <alignment horizontal="center"/>
      <protection locked="0"/>
    </xf>
    <xf numFmtId="0" fontId="32" fillId="11" borderId="11" xfId="26" applyFont="1" applyFill="1" applyBorder="1" applyAlignment="1" applyProtection="1">
      <alignment horizontal="center"/>
      <protection locked="0"/>
    </xf>
    <xf numFmtId="0" fontId="5" fillId="12" borderId="11" xfId="26" applyFont="1" applyFill="1" applyBorder="1" applyAlignment="1" applyProtection="1">
      <alignment horizontal="center"/>
      <protection locked="0"/>
    </xf>
    <xf numFmtId="0" fontId="1" fillId="0" borderId="0" xfId="25">
      <alignment/>
      <protection/>
    </xf>
    <xf numFmtId="0" fontId="49" fillId="0" borderId="0" xfId="25" applyFont="1" applyAlignment="1">
      <alignment horizontal="right" vertical="top"/>
      <protection/>
    </xf>
    <xf numFmtId="0" fontId="8" fillId="0" borderId="0" xfId="25" applyFont="1">
      <alignment/>
      <protection/>
    </xf>
    <xf numFmtId="0" fontId="61" fillId="0" borderId="0" xfId="25" applyFont="1" applyAlignment="1">
      <alignment horizontal="centerContinuous"/>
      <protection/>
    </xf>
    <xf numFmtId="0" fontId="4" fillId="0" borderId="0" xfId="25" applyFont="1" applyFill="1" applyBorder="1" applyAlignment="1" applyProtection="1">
      <alignment horizontal="centerContinuous"/>
      <protection/>
    </xf>
    <xf numFmtId="0" fontId="10" fillId="0" borderId="0" xfId="25" applyFont="1" applyAlignment="1">
      <alignment horizontal="centerContinuous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6" fillId="0" borderId="0" xfId="25" applyFont="1">
      <alignment/>
      <protection/>
    </xf>
    <xf numFmtId="0" fontId="16" fillId="0" borderId="0" xfId="25" applyFont="1" applyAlignment="1">
      <alignment horizontal="centerContinuous"/>
      <protection/>
    </xf>
    <xf numFmtId="0" fontId="16" fillId="0" borderId="0" xfId="25" applyFont="1" applyAlignme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Continuous"/>
      <protection/>
    </xf>
    <xf numFmtId="0" fontId="1" fillId="0" borderId="0" xfId="25" applyAlignment="1">
      <alignment horizontal="centerContinuous"/>
      <protection/>
    </xf>
    <xf numFmtId="0" fontId="1" fillId="0" borderId="0" xfId="25" applyAlignment="1">
      <alignment/>
      <protection/>
    </xf>
    <xf numFmtId="0" fontId="54" fillId="0" borderId="0" xfId="25" applyFont="1">
      <alignment/>
      <protection/>
    </xf>
    <xf numFmtId="0" fontId="54" fillId="0" borderId="0" xfId="25" applyFont="1" applyAlignment="1">
      <alignment horizontal="centerContinuous"/>
      <protection/>
    </xf>
    <xf numFmtId="0" fontId="1" fillId="0" borderId="3" xfId="25" applyBorder="1" applyAlignment="1">
      <alignment horizontal="centerContinuous"/>
      <protection/>
    </xf>
    <xf numFmtId="0" fontId="1" fillId="0" borderId="4" xfId="25" applyBorder="1" applyAlignment="1">
      <alignment horizontal="centerContinuous"/>
      <protection/>
    </xf>
    <xf numFmtId="0" fontId="1" fillId="0" borderId="5" xfId="25" applyBorder="1" applyAlignment="1">
      <alignment/>
      <protection/>
    </xf>
    <xf numFmtId="0" fontId="1" fillId="0" borderId="1" xfId="25" applyBorder="1">
      <alignment/>
      <protection/>
    </xf>
    <xf numFmtId="0" fontId="1" fillId="0" borderId="0" xfId="25" applyBorder="1">
      <alignment/>
      <protection/>
    </xf>
    <xf numFmtId="0" fontId="1" fillId="0" borderId="2" xfId="25" applyBorder="1" applyAlignment="1">
      <alignment/>
      <protection/>
    </xf>
    <xf numFmtId="0" fontId="17" fillId="0" borderId="0" xfId="25" applyFont="1" applyAlignment="1">
      <alignment horizontal="center" vertical="center"/>
      <protection/>
    </xf>
    <xf numFmtId="171" fontId="17" fillId="0" borderId="1" xfId="17" applyFont="1" applyBorder="1" applyAlignment="1" quotePrefix="1">
      <alignment horizontal="center" vertical="center"/>
    </xf>
    <xf numFmtId="0" fontId="17" fillId="0" borderId="8" xfId="25" applyFont="1" applyBorder="1" applyAlignment="1">
      <alignment horizontal="center" vertical="center"/>
      <protection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7" fontId="17" fillId="0" borderId="8" xfId="0" applyNumberFormat="1" applyFont="1" applyBorder="1" applyAlignment="1">
      <alignment horizontal="center" vertical="center"/>
    </xf>
    <xf numFmtId="17" fontId="17" fillId="0" borderId="8" xfId="25" applyNumberFormat="1" applyFont="1" applyBorder="1" applyAlignment="1">
      <alignment horizontal="center" vertical="center"/>
      <protection/>
    </xf>
    <xf numFmtId="0" fontId="17" fillId="0" borderId="2" xfId="25" applyFont="1" applyBorder="1" applyAlignment="1">
      <alignment horizontal="center" vertical="center"/>
      <protection/>
    </xf>
    <xf numFmtId="0" fontId="63" fillId="0" borderId="0" xfId="25" applyFont="1" applyAlignment="1">
      <alignment vertical="center"/>
      <protection/>
    </xf>
    <xf numFmtId="0" fontId="63" fillId="0" borderId="1" xfId="25" applyFont="1" applyBorder="1" applyAlignment="1">
      <alignment vertical="center"/>
      <protection/>
    </xf>
    <xf numFmtId="0" fontId="63" fillId="0" borderId="22" xfId="25" applyFont="1" applyBorder="1" applyAlignment="1">
      <alignment vertical="center"/>
      <protection/>
    </xf>
    <xf numFmtId="0" fontId="63" fillId="0" borderId="11" xfId="25" applyFont="1" applyBorder="1" applyAlignment="1">
      <alignment vertical="center"/>
      <protection/>
    </xf>
    <xf numFmtId="0" fontId="63" fillId="2" borderId="22" xfId="25" applyFont="1" applyFill="1" applyBorder="1" applyAlignment="1">
      <alignment vertical="center"/>
      <protection/>
    </xf>
    <xf numFmtId="0" fontId="63" fillId="0" borderId="34" xfId="25" applyFont="1" applyFill="1" applyBorder="1" applyAlignment="1">
      <alignment vertical="center"/>
      <protection/>
    </xf>
    <xf numFmtId="0" fontId="63" fillId="0" borderId="2" xfId="25" applyFont="1" applyBorder="1" applyAlignment="1">
      <alignment vertical="center"/>
      <protection/>
    </xf>
    <xf numFmtId="0" fontId="63" fillId="1" borderId="23" xfId="25" applyFont="1" applyFill="1" applyBorder="1" applyAlignment="1">
      <alignment horizontal="center" vertical="center"/>
      <protection/>
    </xf>
    <xf numFmtId="0" fontId="63" fillId="1" borderId="11" xfId="25" applyFont="1" applyFill="1" applyBorder="1" applyAlignment="1">
      <alignment horizontal="center" vertical="center"/>
      <protection/>
    </xf>
    <xf numFmtId="0" fontId="63" fillId="1" borderId="11" xfId="0" applyFont="1" applyFill="1" applyBorder="1" applyAlignment="1">
      <alignment horizontal="center" vertical="center"/>
    </xf>
    <xf numFmtId="0" fontId="63" fillId="2" borderId="22" xfId="25" applyFont="1" applyFill="1" applyBorder="1" applyAlignment="1">
      <alignment horizontal="center" vertical="center"/>
      <protection/>
    </xf>
    <xf numFmtId="0" fontId="63" fillId="0" borderId="26" xfId="25" applyFont="1" applyFill="1" applyBorder="1" applyAlignment="1">
      <alignment horizontal="center" vertical="center"/>
      <protection/>
    </xf>
    <xf numFmtId="0" fontId="63" fillId="0" borderId="35" xfId="25" applyFont="1" applyBorder="1" applyAlignment="1">
      <alignment horizontal="center" vertical="center"/>
      <protection/>
    </xf>
    <xf numFmtId="0" fontId="63" fillId="0" borderId="12" xfId="25" applyFont="1" applyBorder="1" applyAlignment="1">
      <alignment horizontal="center" vertical="center"/>
      <protection/>
    </xf>
    <xf numFmtId="0" fontId="63" fillId="1" borderId="35" xfId="25" applyFont="1" applyFill="1" applyBorder="1" applyAlignment="1">
      <alignment horizontal="center" vertical="center"/>
      <protection/>
    </xf>
    <xf numFmtId="0" fontId="63" fillId="1" borderId="12" xfId="25" applyFont="1" applyFill="1" applyBorder="1" applyAlignment="1">
      <alignment horizontal="center" vertical="center"/>
      <protection/>
    </xf>
    <xf numFmtId="0" fontId="63" fillId="0" borderId="35" xfId="25" applyFont="1" applyFill="1" applyBorder="1" applyAlignment="1">
      <alignment horizontal="center" vertical="center"/>
      <protection/>
    </xf>
    <xf numFmtId="0" fontId="63" fillId="14" borderId="35" xfId="25" applyFont="1" applyFill="1" applyBorder="1" applyAlignment="1">
      <alignment horizontal="center" vertical="center"/>
      <protection/>
    </xf>
    <xf numFmtId="0" fontId="63" fillId="15" borderId="35" xfId="25" applyFont="1" applyFill="1" applyBorder="1" applyAlignment="1">
      <alignment horizontal="center" vertical="center"/>
      <protection/>
    </xf>
    <xf numFmtId="0" fontId="63" fillId="1" borderId="12" xfId="0" applyFont="1" applyFill="1" applyBorder="1" applyAlignment="1">
      <alignment horizontal="center" vertical="center"/>
    </xf>
    <xf numFmtId="0" fontId="63" fillId="14" borderId="12" xfId="25" applyFont="1" applyFill="1" applyBorder="1" applyAlignment="1">
      <alignment horizontal="center" vertical="center"/>
      <protection/>
    </xf>
    <xf numFmtId="0" fontId="63" fillId="15" borderId="12" xfId="25" applyFont="1" applyFill="1" applyBorder="1" applyAlignment="1">
      <alignment horizontal="center" vertical="center"/>
      <protection/>
    </xf>
    <xf numFmtId="0" fontId="63" fillId="0" borderId="36" xfId="25" applyFont="1" applyBorder="1" applyAlignment="1">
      <alignment horizontal="center" vertical="center"/>
      <protection/>
    </xf>
    <xf numFmtId="0" fontId="63" fillId="0" borderId="32" xfId="25" applyFont="1" applyBorder="1" applyAlignment="1">
      <alignment horizontal="center" vertical="center"/>
      <protection/>
    </xf>
    <xf numFmtId="0" fontId="63" fillId="0" borderId="37" xfId="25" applyFont="1" applyBorder="1" applyAlignment="1">
      <alignment horizontal="center" vertical="center"/>
      <protection/>
    </xf>
    <xf numFmtId="0" fontId="63" fillId="2" borderId="37" xfId="25" applyFont="1" applyFill="1" applyBorder="1" applyAlignment="1">
      <alignment horizontal="center" vertical="center"/>
      <protection/>
    </xf>
    <xf numFmtId="0" fontId="63" fillId="0" borderId="0" xfId="25" applyFont="1" applyBorder="1" applyAlignment="1">
      <alignment horizontal="center" vertical="center"/>
      <protection/>
    </xf>
    <xf numFmtId="0" fontId="64" fillId="0" borderId="15" xfId="25" applyFont="1" applyBorder="1" applyAlignment="1" applyProtection="1">
      <alignment horizontal="right" vertical="center"/>
      <protection/>
    </xf>
    <xf numFmtId="184" fontId="65" fillId="0" borderId="8" xfId="25" applyNumberFormat="1" applyFont="1" applyBorder="1" applyAlignment="1">
      <alignment horizontal="center" vertical="center"/>
      <protection/>
    </xf>
    <xf numFmtId="0" fontId="66" fillId="0" borderId="0" xfId="25" applyFont="1" applyBorder="1" applyAlignment="1">
      <alignment horizontal="center" vertical="center"/>
      <protection/>
    </xf>
    <xf numFmtId="0" fontId="63" fillId="0" borderId="9" xfId="25" applyFont="1" applyFill="1" applyBorder="1" applyAlignment="1">
      <alignment horizontal="center" vertical="center"/>
      <protection/>
    </xf>
    <xf numFmtId="0" fontId="63" fillId="0" borderId="0" xfId="25" applyFont="1" applyBorder="1" applyAlignment="1">
      <alignment vertical="center"/>
      <protection/>
    </xf>
    <xf numFmtId="0" fontId="64" fillId="0" borderId="0" xfId="25" applyFont="1" applyAlignment="1">
      <alignment horizontal="right" vertical="center"/>
      <protection/>
    </xf>
    <xf numFmtId="0" fontId="63" fillId="0" borderId="8" xfId="25" applyFont="1" applyBorder="1" applyAlignment="1">
      <alignment horizontal="center" vertical="center"/>
      <protection/>
    </xf>
    <xf numFmtId="0" fontId="63" fillId="0" borderId="13" xfId="25" applyFont="1" applyFill="1" applyBorder="1" applyAlignment="1">
      <alignment horizontal="center" vertical="center"/>
      <protection/>
    </xf>
    <xf numFmtId="0" fontId="65" fillId="0" borderId="0" xfId="25" applyFont="1" applyBorder="1" applyAlignment="1">
      <alignment horizontal="center" vertical="center"/>
      <protection/>
    </xf>
    <xf numFmtId="17" fontId="64" fillId="0" borderId="0" xfId="25" applyNumberFormat="1" applyFont="1" applyBorder="1" applyAlignment="1">
      <alignment horizontal="right" vertical="center"/>
      <protection/>
    </xf>
    <xf numFmtId="2" fontId="64" fillId="16" borderId="8" xfId="25" applyNumberFormat="1" applyFont="1" applyFill="1" applyBorder="1" applyAlignment="1">
      <alignment horizontal="center" vertical="center"/>
      <protection/>
    </xf>
    <xf numFmtId="0" fontId="6" fillId="0" borderId="0" xfId="25" applyFont="1" applyBorder="1">
      <alignment/>
      <protection/>
    </xf>
    <xf numFmtId="0" fontId="3" fillId="0" borderId="0" xfId="25" applyFont="1" applyBorder="1" applyAlignment="1" applyProtection="1">
      <alignment horizontal="center"/>
      <protection/>
    </xf>
    <xf numFmtId="176" fontId="3" fillId="0" borderId="0" xfId="25" applyNumberFormat="1" applyFont="1" applyBorder="1" applyAlignment="1" applyProtection="1">
      <alignment horizontal="right"/>
      <protection/>
    </xf>
    <xf numFmtId="0" fontId="1" fillId="0" borderId="0" xfId="25" applyBorder="1" applyAlignment="1">
      <alignment horizontal="center"/>
      <protection/>
    </xf>
    <xf numFmtId="2" fontId="1" fillId="0" borderId="0" xfId="25" applyNumberFormat="1" applyBorder="1" applyAlignment="1">
      <alignment horizontal="center"/>
      <protection/>
    </xf>
    <xf numFmtId="2" fontId="1" fillId="0" borderId="2" xfId="25" applyNumberFormat="1" applyBorder="1" applyAlignment="1">
      <alignment horizontal="center"/>
      <protection/>
    </xf>
    <xf numFmtId="0" fontId="67" fillId="0" borderId="1" xfId="25" applyFont="1" applyBorder="1">
      <alignment/>
      <protection/>
    </xf>
    <xf numFmtId="0" fontId="68" fillId="0" borderId="0" xfId="25" applyFont="1" applyBorder="1" applyAlignment="1">
      <alignment horizontal="center" vertical="center"/>
      <protection/>
    </xf>
    <xf numFmtId="0" fontId="1" fillId="0" borderId="6" xfId="25" applyFont="1" applyBorder="1">
      <alignment/>
      <protection/>
    </xf>
    <xf numFmtId="0" fontId="1" fillId="0" borderId="9" xfId="25" applyBorder="1">
      <alignment/>
      <protection/>
    </xf>
    <xf numFmtId="2" fontId="69" fillId="0" borderId="9" xfId="25" applyNumberFormat="1" applyFont="1" applyBorder="1" applyAlignment="1">
      <alignment horizontal="center"/>
      <protection/>
    </xf>
    <xf numFmtId="0" fontId="70" fillId="0" borderId="9" xfId="25" applyFont="1" applyBorder="1">
      <alignment/>
      <protection/>
    </xf>
    <xf numFmtId="0" fontId="1" fillId="0" borderId="7" xfId="25" applyBorder="1">
      <alignment/>
      <protection/>
    </xf>
    <xf numFmtId="0" fontId="1" fillId="0" borderId="2" xfId="25" applyBorder="1">
      <alignment/>
      <protection/>
    </xf>
    <xf numFmtId="0" fontId="67" fillId="0" borderId="16" xfId="25" applyFont="1" applyBorder="1">
      <alignment/>
      <protection/>
    </xf>
    <xf numFmtId="0" fontId="3" fillId="0" borderId="17" xfId="25" applyFont="1" applyBorder="1" applyAlignment="1" applyProtection="1">
      <alignment horizontal="left"/>
      <protection/>
    </xf>
    <xf numFmtId="0" fontId="6" fillId="0" borderId="17" xfId="25" applyFont="1" applyBorder="1">
      <alignment/>
      <protection/>
    </xf>
    <xf numFmtId="0" fontId="3" fillId="0" borderId="17" xfId="25" applyFont="1" applyBorder="1" applyAlignment="1">
      <alignment horizontal="center"/>
      <protection/>
    </xf>
    <xf numFmtId="1" fontId="71" fillId="0" borderId="17" xfId="25" applyNumberFormat="1" applyFont="1" applyBorder="1" applyAlignment="1" applyProtection="1">
      <alignment horizontal="center"/>
      <protection/>
    </xf>
    <xf numFmtId="0" fontId="1" fillId="0" borderId="17" xfId="25" applyBorder="1">
      <alignment/>
      <protection/>
    </xf>
    <xf numFmtId="0" fontId="1" fillId="0" borderId="18" xfId="25" applyBorder="1">
      <alignment/>
      <protection/>
    </xf>
    <xf numFmtId="0" fontId="1" fillId="0" borderId="0" xfId="25" applyAlignment="1">
      <alignment horizontal="center"/>
      <protection/>
    </xf>
    <xf numFmtId="179" fontId="1" fillId="0" borderId="0" xfId="25" applyNumberFormat="1" applyBorder="1" applyAlignment="1">
      <alignment horizontal="center"/>
      <protection/>
    </xf>
    <xf numFmtId="0" fontId="1" fillId="0" borderId="0" xfId="25" applyAlignment="1">
      <alignment horizontal="right"/>
      <protection/>
    </xf>
    <xf numFmtId="0" fontId="62" fillId="0" borderId="1" xfId="25" applyFont="1" applyBorder="1" applyAlignment="1">
      <alignment horizontal="center"/>
      <protection/>
    </xf>
    <xf numFmtId="0" fontId="62" fillId="0" borderId="0" xfId="25" applyFont="1" applyBorder="1" applyAlignment="1">
      <alignment horizontal="center"/>
      <protection/>
    </xf>
    <xf numFmtId="0" fontId="62" fillId="0" borderId="2" xfId="25" applyFont="1" applyBorder="1" applyAlignment="1">
      <alignment horizontal="center"/>
      <protection/>
    </xf>
    <xf numFmtId="0" fontId="16" fillId="0" borderId="0" xfId="25" applyFont="1" applyAlignment="1">
      <alignment horizontal="center"/>
      <protection/>
    </xf>
    <xf numFmtId="0" fontId="52" fillId="0" borderId="0" xfId="25" applyFont="1" applyAlignment="1">
      <alignment horizontal="center"/>
      <protection/>
    </xf>
    <xf numFmtId="0" fontId="55" fillId="0" borderId="0" xfId="25" applyFont="1" applyAlignment="1">
      <alignment horizont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F0407NER" xfId="22"/>
    <cellStyle name="Normal_PAFTT Anexo 28" xfId="23"/>
    <cellStyle name="Normal_QTBA04" xfId="24"/>
    <cellStyle name="Normal_T0002TBA" xfId="25"/>
    <cellStyle name="Normal_TRANSBA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257175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EN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ED18" t="str">
            <v>XXXX</v>
          </cell>
          <cell r="EE18" t="str">
            <v>XXXX</v>
          </cell>
          <cell r="EF18" t="str">
            <v>XXXX</v>
          </cell>
          <cell r="EG18" t="str">
            <v>XXXX</v>
          </cell>
          <cell r="EH18" t="str">
            <v>XXXX</v>
          </cell>
          <cell r="EI18" t="str">
            <v>XXXX</v>
          </cell>
          <cell r="EJ18" t="str">
            <v>XXXX</v>
          </cell>
          <cell r="EK18" t="str">
            <v>XXXX</v>
          </cell>
          <cell r="EL18" t="str">
            <v>XXXX</v>
          </cell>
          <cell r="EM18" t="str">
            <v>XXXX</v>
          </cell>
          <cell r="EN18" t="str">
            <v>XXXX</v>
          </cell>
          <cell r="EO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ED20">
            <v>1</v>
          </cell>
          <cell r="EM20">
            <v>1</v>
          </cell>
          <cell r="EN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  <cell r="EK21">
            <v>1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109</v>
          </cell>
          <cell r="H22" t="str">
            <v>C</v>
          </cell>
          <cell r="ED22">
            <v>1</v>
          </cell>
          <cell r="EO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EK23">
            <v>2</v>
          </cell>
          <cell r="EL23">
            <v>1</v>
          </cell>
          <cell r="EM23">
            <v>1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  <cell r="EI26">
            <v>1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  <cell r="EJ27">
            <v>1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EE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ED29" t="str">
            <v>XXXX</v>
          </cell>
          <cell r="EE29" t="str">
            <v>XXXX</v>
          </cell>
          <cell r="EF29" t="str">
            <v>XXXX</v>
          </cell>
          <cell r="EG29" t="str">
            <v>XXXX</v>
          </cell>
          <cell r="EH29" t="str">
            <v>XXXX</v>
          </cell>
          <cell r="EI29" t="str">
            <v>XXXX</v>
          </cell>
          <cell r="EJ29" t="str">
            <v>XXXX</v>
          </cell>
          <cell r="EK29" t="str">
            <v>XXXX</v>
          </cell>
          <cell r="EL29" t="str">
            <v>XXXX</v>
          </cell>
          <cell r="EM29" t="str">
            <v>XXXX</v>
          </cell>
          <cell r="EN29" t="str">
            <v>XXXX</v>
          </cell>
          <cell r="EO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EI32">
            <v>1</v>
          </cell>
          <cell r="EM32">
            <v>2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EH34">
            <v>1</v>
          </cell>
          <cell r="EI34">
            <v>1</v>
          </cell>
          <cell r="EJ34">
            <v>1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EJ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87.4</v>
          </cell>
          <cell r="H37" t="str">
            <v>C</v>
          </cell>
          <cell r="EI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ED38" t="str">
            <v>XXXX</v>
          </cell>
          <cell r="EE38" t="str">
            <v>XXXX</v>
          </cell>
          <cell r="EF38" t="str">
            <v>XXXX</v>
          </cell>
          <cell r="EG38" t="str">
            <v>XXXX</v>
          </cell>
          <cell r="EH38" t="str">
            <v>XXXX</v>
          </cell>
          <cell r="EI38" t="str">
            <v>XXXX</v>
          </cell>
          <cell r="EJ38" t="str">
            <v>XXXX</v>
          </cell>
          <cell r="EK38" t="str">
            <v>XXXX</v>
          </cell>
          <cell r="EL38" t="str">
            <v>XXXX</v>
          </cell>
          <cell r="EM38" t="str">
            <v>XXXX</v>
          </cell>
          <cell r="EN38" t="str">
            <v>XXXX</v>
          </cell>
          <cell r="EO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134.8</v>
          </cell>
          <cell r="H39" t="str">
            <v>A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47</v>
          </cell>
          <cell r="H40" t="str">
            <v>C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  <cell r="EJ42">
            <v>1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EE43">
            <v>1</v>
          </cell>
          <cell r="EH43">
            <v>3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ED47" t="str">
            <v>XXXX</v>
          </cell>
          <cell r="EE47" t="str">
            <v>XXXX</v>
          </cell>
          <cell r="EF47" t="str">
            <v>XXXX</v>
          </cell>
          <cell r="EG47" t="str">
            <v>XXXX</v>
          </cell>
          <cell r="EH47" t="str">
            <v>XXXX</v>
          </cell>
          <cell r="EI47" t="str">
            <v>XXXX</v>
          </cell>
          <cell r="EJ47" t="str">
            <v>XXXX</v>
          </cell>
          <cell r="EK47" t="str">
            <v>XXXX</v>
          </cell>
          <cell r="EL47" t="str">
            <v>XXXX</v>
          </cell>
          <cell r="EM47" t="str">
            <v>XXXX</v>
          </cell>
          <cell r="EN47" t="str">
            <v>XXXX</v>
          </cell>
          <cell r="EO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EF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41.7</v>
          </cell>
          <cell r="H50" t="str">
            <v>C</v>
          </cell>
        </row>
        <row r="51">
          <cell r="C51">
            <v>35</v>
          </cell>
          <cell r="D51">
            <v>2620</v>
          </cell>
          <cell r="E51" t="str">
            <v>LUJAN - MORÓN 1</v>
          </cell>
          <cell r="F51">
            <v>132</v>
          </cell>
          <cell r="G51">
            <v>43</v>
          </cell>
          <cell r="H51" t="str">
            <v>A</v>
          </cell>
        </row>
        <row r="52">
          <cell r="C52">
            <v>36</v>
          </cell>
          <cell r="D52">
            <v>2621</v>
          </cell>
          <cell r="E52" t="str">
            <v>LUJAN - MORÓN 2</v>
          </cell>
          <cell r="F52">
            <v>132</v>
          </cell>
          <cell r="G52">
            <v>43</v>
          </cell>
          <cell r="H52" t="str">
            <v>A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EM53">
            <v>2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49.9</v>
          </cell>
          <cell r="H54" t="str">
            <v>C</v>
          </cell>
          <cell r="EG54">
            <v>1</v>
          </cell>
          <cell r="EL54">
            <v>1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97.5</v>
          </cell>
          <cell r="H57" t="str">
            <v>A</v>
          </cell>
          <cell r="ED57">
            <v>1</v>
          </cell>
          <cell r="EL57">
            <v>1</v>
          </cell>
          <cell r="EO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ED58">
            <v>1</v>
          </cell>
          <cell r="EI58">
            <v>1</v>
          </cell>
          <cell r="EO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EJ59">
            <v>1</v>
          </cell>
          <cell r="EK59">
            <v>1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ED61" t="str">
            <v>XXXX</v>
          </cell>
          <cell r="EE61" t="str">
            <v>XXXX</v>
          </cell>
          <cell r="EF61" t="str">
            <v>XXXX</v>
          </cell>
          <cell r="EG61" t="str">
            <v>XXXX</v>
          </cell>
          <cell r="EH61" t="str">
            <v>XXXX</v>
          </cell>
          <cell r="EI61" t="str">
            <v>XXXX</v>
          </cell>
          <cell r="EJ61" t="str">
            <v>XXXX</v>
          </cell>
          <cell r="EK61" t="str">
            <v>XXXX</v>
          </cell>
          <cell r="EL61" t="str">
            <v>XXXX</v>
          </cell>
          <cell r="EM61" t="str">
            <v>XXXX</v>
          </cell>
          <cell r="EN61" t="str">
            <v>XXXX</v>
          </cell>
          <cell r="EO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EE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ED64" t="str">
            <v>XXXX</v>
          </cell>
          <cell r="EE64" t="str">
            <v>XXXX</v>
          </cell>
          <cell r="EF64" t="str">
            <v>XXXX</v>
          </cell>
          <cell r="EG64" t="str">
            <v>XXXX</v>
          </cell>
          <cell r="EH64" t="str">
            <v>XXXX</v>
          </cell>
          <cell r="EI64" t="str">
            <v>XXXX</v>
          </cell>
          <cell r="EJ64" t="str">
            <v>XXXX</v>
          </cell>
          <cell r="EK64" t="str">
            <v>XXXX</v>
          </cell>
          <cell r="EL64" t="str">
            <v>XXXX</v>
          </cell>
          <cell r="EM64" t="str">
            <v>XXXX</v>
          </cell>
          <cell r="EN64" t="str">
            <v>XXXX</v>
          </cell>
          <cell r="EO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120.6</v>
          </cell>
          <cell r="H65" t="str">
            <v>C</v>
          </cell>
          <cell r="EE65">
            <v>1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31.2</v>
          </cell>
          <cell r="H68" t="str">
            <v>C</v>
          </cell>
          <cell r="EJ68">
            <v>1</v>
          </cell>
          <cell r="EM68">
            <v>1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ED69">
            <v>1</v>
          </cell>
          <cell r="EE69">
            <v>3</v>
          </cell>
          <cell r="EN69">
            <v>1</v>
          </cell>
          <cell r="EO69">
            <v>3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  <cell r="EN76">
            <v>1</v>
          </cell>
          <cell r="EO76">
            <v>2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16.3</v>
          </cell>
          <cell r="H77" t="str">
            <v>C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  <cell r="EN78">
            <v>1</v>
          </cell>
          <cell r="EO78">
            <v>1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  <cell r="EK79">
            <v>1</v>
          </cell>
          <cell r="EN79">
            <v>1</v>
          </cell>
          <cell r="EO79">
            <v>1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13</v>
          </cell>
          <cell r="H80" t="str">
            <v>C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EH81">
            <v>2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EF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ED84" t="str">
            <v>XXXX</v>
          </cell>
          <cell r="EE84" t="str">
            <v>XXXX</v>
          </cell>
          <cell r="EF84" t="str">
            <v>XXXX</v>
          </cell>
          <cell r="EG84" t="str">
            <v>XXXX</v>
          </cell>
          <cell r="EH84" t="str">
            <v>XXXX</v>
          </cell>
          <cell r="EI84" t="str">
            <v>XXXX</v>
          </cell>
          <cell r="EJ84" t="str">
            <v>XXXX</v>
          </cell>
          <cell r="EK84" t="str">
            <v>XXXX</v>
          </cell>
          <cell r="EL84" t="str">
            <v>XXXX</v>
          </cell>
          <cell r="EM84" t="str">
            <v>XXXX</v>
          </cell>
          <cell r="EN84" t="str">
            <v>XXXX</v>
          </cell>
          <cell r="EO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  <cell r="EG85">
            <v>1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24.4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ED89" t="str">
            <v>XXXX</v>
          </cell>
          <cell r="EE89" t="str">
            <v>XXXX</v>
          </cell>
          <cell r="EF89" t="str">
            <v>XXXX</v>
          </cell>
          <cell r="EG89" t="str">
            <v>XXXX</v>
          </cell>
          <cell r="EH89" t="str">
            <v>XXXX</v>
          </cell>
          <cell r="EI89" t="str">
            <v>XXXX</v>
          </cell>
          <cell r="EJ89" t="str">
            <v>XXXX</v>
          </cell>
          <cell r="EK89" t="str">
            <v>XXXX</v>
          </cell>
          <cell r="EL89" t="str">
            <v>XXXX</v>
          </cell>
          <cell r="EM89" t="str">
            <v>XXXX</v>
          </cell>
          <cell r="EN89" t="str">
            <v>XXXX</v>
          </cell>
          <cell r="EO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EN90">
            <v>1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ED92" t="str">
            <v>XXXX</v>
          </cell>
          <cell r="EE92" t="str">
            <v>XXXX</v>
          </cell>
          <cell r="EF92" t="str">
            <v>XXXX</v>
          </cell>
          <cell r="EG92" t="str">
            <v>XXXX</v>
          </cell>
          <cell r="EH92" t="str">
            <v>XXXX</v>
          </cell>
          <cell r="EI92" t="str">
            <v>XXXX</v>
          </cell>
          <cell r="EJ92" t="str">
            <v>XXXX</v>
          </cell>
          <cell r="EK92" t="str">
            <v>XXXX</v>
          </cell>
          <cell r="EL92" t="str">
            <v>XXXX</v>
          </cell>
          <cell r="EM92" t="str">
            <v>XXXX</v>
          </cell>
          <cell r="EN92" t="str">
            <v>XXXX</v>
          </cell>
          <cell r="EO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EE93">
            <v>1</v>
          </cell>
          <cell r="EG93">
            <v>1</v>
          </cell>
          <cell r="EH93">
            <v>1</v>
          </cell>
          <cell r="EN93">
            <v>1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</v>
          </cell>
          <cell r="H94" t="str">
            <v>C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EN96">
            <v>1</v>
          </cell>
          <cell r="EO96">
            <v>2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  <cell r="EN102">
            <v>1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EN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EN107">
            <v>1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EM108">
            <v>1</v>
          </cell>
          <cell r="EN108">
            <v>1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54</v>
          </cell>
          <cell r="H109" t="str">
            <v>C</v>
          </cell>
          <cell r="EN109">
            <v>1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ED110" t="str">
            <v>XXXX</v>
          </cell>
          <cell r="EE110" t="str">
            <v>XXXX</v>
          </cell>
          <cell r="EF110" t="str">
            <v>XXXX</v>
          </cell>
          <cell r="EG110" t="str">
            <v>XXXX</v>
          </cell>
          <cell r="EH110" t="str">
            <v>XXXX</v>
          </cell>
          <cell r="EI110" t="str">
            <v>XXXX</v>
          </cell>
          <cell r="EJ110" t="str">
            <v>XXXX</v>
          </cell>
          <cell r="EK110" t="str">
            <v>XXXX</v>
          </cell>
          <cell r="EL110" t="str">
            <v>XXXX</v>
          </cell>
          <cell r="EM110" t="str">
            <v>XXXX</v>
          </cell>
          <cell r="EN110" t="str">
            <v>XXXX</v>
          </cell>
          <cell r="EO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EF111">
            <v>1</v>
          </cell>
          <cell r="EK111">
            <v>1</v>
          </cell>
          <cell r="EL111">
            <v>1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EK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EK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EO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EL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</v>
          </cell>
          <cell r="F116">
            <v>132</v>
          </cell>
          <cell r="G116">
            <v>5</v>
          </cell>
          <cell r="H116" t="str">
            <v>C</v>
          </cell>
          <cell r="EN116">
            <v>2</v>
          </cell>
        </row>
        <row r="117">
          <cell r="C117">
            <v>101</v>
          </cell>
          <cell r="D117">
            <v>3557</v>
          </cell>
          <cell r="E117" t="str">
            <v>MINETTI - ZARATE</v>
          </cell>
          <cell r="F117">
            <v>132</v>
          </cell>
          <cell r="G117">
            <v>7</v>
          </cell>
          <cell r="H117" t="str">
            <v>C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  <cell r="EK120">
            <v>1</v>
          </cell>
          <cell r="EL120">
            <v>1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  <cell r="EK121">
            <v>1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  <cell r="EL122">
            <v>1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</row>
        <row r="127">
          <cell r="C127">
            <v>111</v>
          </cell>
          <cell r="D127">
            <v>3715</v>
          </cell>
          <cell r="E127" t="str">
            <v>SALTO - BA CHACABUCO</v>
          </cell>
          <cell r="F127">
            <v>132</v>
          </cell>
          <cell r="G127">
            <v>60.1</v>
          </cell>
          <cell r="H127" t="str">
            <v>C</v>
          </cell>
          <cell r="EJ127">
            <v>1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  <cell r="EH131">
            <v>1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EF132">
            <v>1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89.1</v>
          </cell>
          <cell r="H133" t="str">
            <v>C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73.7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  <cell r="EE135">
            <v>1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  <cell r="EE136">
            <v>2</v>
          </cell>
          <cell r="EG136">
            <v>3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  <cell r="EL137">
            <v>1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  <cell r="EG138">
            <v>1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ED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  <cell r="EN141">
            <v>1</v>
          </cell>
        </row>
        <row r="142">
          <cell r="ED142" t="str">
            <v>XXXX</v>
          </cell>
          <cell r="EE142" t="str">
            <v>XXXX</v>
          </cell>
          <cell r="EF142" t="str">
            <v>XXXX</v>
          </cell>
          <cell r="EG142" t="str">
            <v>XXXX</v>
          </cell>
          <cell r="EH142" t="str">
            <v>XXXX</v>
          </cell>
          <cell r="EI142" t="str">
            <v>XXXX</v>
          </cell>
          <cell r="EJ142" t="str">
            <v>XXXX</v>
          </cell>
          <cell r="EK142" t="str">
            <v>XXXX</v>
          </cell>
          <cell r="EL142" t="str">
            <v>XXXX</v>
          </cell>
        </row>
        <row r="149">
          <cell r="ED149">
            <v>1.62</v>
          </cell>
          <cell r="EE149">
            <v>1.56</v>
          </cell>
          <cell r="EF149">
            <v>1.51</v>
          </cell>
          <cell r="EG149">
            <v>1.46</v>
          </cell>
          <cell r="EH149">
            <v>1.46</v>
          </cell>
          <cell r="EI149">
            <v>1.47</v>
          </cell>
          <cell r="EJ149">
            <v>1.31</v>
          </cell>
          <cell r="EK149">
            <v>1.36</v>
          </cell>
          <cell r="EL149">
            <v>1.33</v>
          </cell>
          <cell r="EM149">
            <v>1.32</v>
          </cell>
          <cell r="EN149">
            <v>1.44</v>
          </cell>
          <cell r="EO149">
            <v>1.42</v>
          </cell>
          <cell r="EP149">
            <v>1.39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1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363" customWidth="1"/>
    <col min="2" max="2" width="7.7109375" style="363" customWidth="1"/>
    <col min="3" max="3" width="10.8515625" style="363" customWidth="1"/>
    <col min="4" max="4" width="6.7109375" style="363" customWidth="1"/>
    <col min="5" max="5" width="17.8515625" style="363" customWidth="1"/>
    <col min="6" max="6" width="16.7109375" style="363" customWidth="1"/>
    <col min="7" max="7" width="19.00390625" style="363" customWidth="1"/>
    <col min="8" max="8" width="6.28125" style="363" customWidth="1"/>
    <col min="9" max="9" width="19.8515625" style="363" customWidth="1"/>
    <col min="10" max="10" width="14.28125" style="363" customWidth="1"/>
    <col min="11" max="11" width="15.7109375" style="363" customWidth="1"/>
    <col min="12" max="16384" width="11.421875" style="363" customWidth="1"/>
  </cols>
  <sheetData>
    <row r="1" spans="2:11" s="358" customFormat="1" ht="26.25">
      <c r="B1" s="359"/>
      <c r="K1" s="360"/>
    </row>
    <row r="2" spans="2:10" s="358" customFormat="1" ht="26.25">
      <c r="B2" s="359" t="s">
        <v>744</v>
      </c>
      <c r="C2" s="361"/>
      <c r="D2" s="362"/>
      <c r="E2" s="362"/>
      <c r="F2" s="362"/>
      <c r="G2" s="362"/>
      <c r="H2" s="362"/>
      <c r="I2" s="362"/>
      <c r="J2" s="362"/>
    </row>
    <row r="3" spans="3:10" ht="12.75">
      <c r="C3" s="364"/>
      <c r="D3" s="365"/>
      <c r="E3" s="365"/>
      <c r="F3" s="365"/>
      <c r="G3" s="365"/>
      <c r="H3" s="365"/>
      <c r="I3" s="365"/>
      <c r="J3" s="365"/>
    </row>
    <row r="4" spans="1:11" s="368" customFormat="1" ht="11.25">
      <c r="A4" s="366" t="s">
        <v>332</v>
      </c>
      <c r="B4" s="367"/>
      <c r="D4" s="369"/>
      <c r="E4" s="369"/>
      <c r="F4" s="369"/>
      <c r="G4" s="369"/>
      <c r="H4" s="369"/>
      <c r="I4" s="369"/>
      <c r="J4" s="369"/>
      <c r="K4" s="369"/>
    </row>
    <row r="5" spans="1:11" s="368" customFormat="1" ht="11.25">
      <c r="A5" s="366" t="s">
        <v>333</v>
      </c>
      <c r="B5" s="367"/>
      <c r="D5" s="369"/>
      <c r="E5" s="369"/>
      <c r="F5" s="369"/>
      <c r="G5" s="369"/>
      <c r="H5" s="369"/>
      <c r="I5" s="369"/>
      <c r="J5" s="369"/>
      <c r="K5" s="369"/>
    </row>
    <row r="6" spans="2:11" s="358" customFormat="1" ht="11.25" customHeight="1">
      <c r="B6" s="370"/>
      <c r="D6" s="371"/>
      <c r="E6" s="371"/>
      <c r="F6" s="371"/>
      <c r="G6" s="371"/>
      <c r="H6" s="371"/>
      <c r="I6" s="371"/>
      <c r="J6" s="371"/>
      <c r="K6" s="371"/>
    </row>
    <row r="7" spans="2:11" s="372" customFormat="1" ht="21">
      <c r="B7" s="373" t="s">
        <v>719</v>
      </c>
      <c r="C7" s="374"/>
      <c r="D7" s="375"/>
      <c r="E7" s="375"/>
      <c r="F7" s="375"/>
      <c r="G7" s="376"/>
      <c r="H7" s="376"/>
      <c r="I7" s="376"/>
      <c r="J7" s="376"/>
      <c r="K7" s="377"/>
    </row>
    <row r="8" spans="9:11" ht="12.75">
      <c r="I8" s="378"/>
      <c r="J8" s="378"/>
      <c r="K8" s="378"/>
    </row>
    <row r="9" spans="2:11" s="372" customFormat="1" ht="21">
      <c r="B9" s="373" t="s">
        <v>221</v>
      </c>
      <c r="C9" s="374"/>
      <c r="D9" s="375"/>
      <c r="E9" s="375"/>
      <c r="F9" s="375"/>
      <c r="G9" s="375"/>
      <c r="H9" s="375"/>
      <c r="I9" s="376"/>
      <c r="J9" s="376"/>
      <c r="K9" s="377"/>
    </row>
    <row r="10" spans="4:11" ht="12.75">
      <c r="D10" s="379"/>
      <c r="E10" s="379"/>
      <c r="F10" s="379"/>
      <c r="I10" s="378"/>
      <c r="J10" s="378"/>
      <c r="K10" s="378"/>
    </row>
    <row r="11" spans="2:11" s="372" customFormat="1" ht="20.25">
      <c r="B11" s="373" t="s">
        <v>730</v>
      </c>
      <c r="C11" s="380"/>
      <c r="D11" s="380"/>
      <c r="E11" s="380"/>
      <c r="F11" s="380"/>
      <c r="G11" s="375"/>
      <c r="H11" s="375"/>
      <c r="I11" s="376"/>
      <c r="J11" s="376"/>
      <c r="K11" s="377"/>
    </row>
    <row r="12" spans="4:11" s="381" customFormat="1" ht="16.5" thickBot="1">
      <c r="D12" s="382"/>
      <c r="E12" s="382"/>
      <c r="F12" s="382"/>
      <c r="I12" s="383"/>
      <c r="J12" s="383"/>
      <c r="K12" s="383"/>
    </row>
    <row r="13" spans="2:11" s="381" customFormat="1" ht="16.5" thickTop="1">
      <c r="B13" s="384">
        <v>1</v>
      </c>
      <c r="C13" s="385" t="b">
        <v>0</v>
      </c>
      <c r="D13" s="386"/>
      <c r="E13" s="386"/>
      <c r="F13" s="386"/>
      <c r="G13" s="386"/>
      <c r="H13" s="386"/>
      <c r="I13" s="386"/>
      <c r="J13" s="387"/>
      <c r="K13" s="383"/>
    </row>
    <row r="14" spans="2:11" s="388" customFormat="1" ht="19.5">
      <c r="B14" s="389" t="s">
        <v>220</v>
      </c>
      <c r="C14" s="390"/>
      <c r="D14" s="391"/>
      <c r="E14" s="392"/>
      <c r="F14" s="392"/>
      <c r="G14" s="392"/>
      <c r="H14" s="392"/>
      <c r="I14" s="393"/>
      <c r="J14" s="394"/>
      <c r="K14" s="395"/>
    </row>
    <row r="15" spans="2:11" s="388" customFormat="1" ht="19.5" hidden="1">
      <c r="B15" s="396"/>
      <c r="C15" s="397"/>
      <c r="D15" s="397"/>
      <c r="E15" s="395"/>
      <c r="F15" s="395"/>
      <c r="G15" s="398"/>
      <c r="H15" s="398"/>
      <c r="I15" s="395"/>
      <c r="J15" s="399"/>
      <c r="K15" s="395"/>
    </row>
    <row r="16" spans="2:11" s="388" customFormat="1" ht="19.5" hidden="1">
      <c r="B16" s="389" t="s">
        <v>407</v>
      </c>
      <c r="C16" s="400"/>
      <c r="D16" s="400"/>
      <c r="E16" s="393"/>
      <c r="F16" s="392"/>
      <c r="G16" s="392"/>
      <c r="H16" s="393"/>
      <c r="I16" s="401"/>
      <c r="J16" s="394"/>
      <c r="K16" s="395"/>
    </row>
    <row r="17" spans="2:11" s="388" customFormat="1" ht="19.5">
      <c r="B17" s="396"/>
      <c r="C17" s="397"/>
      <c r="D17" s="397"/>
      <c r="E17" s="395"/>
      <c r="F17" s="398"/>
      <c r="G17" s="398"/>
      <c r="H17" s="395"/>
      <c r="I17" s="364"/>
      <c r="J17" s="399"/>
      <c r="K17" s="395"/>
    </row>
    <row r="18" spans="2:11" s="388" customFormat="1" ht="19.5">
      <c r="B18" s="396"/>
      <c r="C18" s="402" t="s">
        <v>408</v>
      </c>
      <c r="D18" s="403" t="s">
        <v>222</v>
      </c>
      <c r="E18" s="395"/>
      <c r="F18" s="395"/>
      <c r="G18" s="398"/>
      <c r="I18" s="427">
        <f>ROUND('LI-0904 (4)'!AA42,2)</f>
        <v>22199.51</v>
      </c>
      <c r="J18" s="399"/>
      <c r="K18" s="395"/>
    </row>
    <row r="19" spans="2:11" ht="18.75">
      <c r="B19" s="405"/>
      <c r="C19" s="406"/>
      <c r="D19" s="407"/>
      <c r="E19" s="378"/>
      <c r="F19" s="378"/>
      <c r="G19" s="408"/>
      <c r="H19" s="408"/>
      <c r="I19" s="427"/>
      <c r="J19" s="409"/>
      <c r="K19" s="378"/>
    </row>
    <row r="20" spans="2:11" s="388" customFormat="1" ht="19.5">
      <c r="B20" s="396"/>
      <c r="C20" s="402" t="s">
        <v>409</v>
      </c>
      <c r="D20" s="403" t="s">
        <v>410</v>
      </c>
      <c r="E20" s="395"/>
      <c r="F20" s="395"/>
      <c r="G20" s="398"/>
      <c r="H20" s="398"/>
      <c r="I20" s="427"/>
      <c r="J20" s="399"/>
      <c r="K20" s="395"/>
    </row>
    <row r="21" spans="2:11" ht="18.75">
      <c r="B21" s="405"/>
      <c r="C21" s="406"/>
      <c r="D21" s="406"/>
      <c r="E21" s="378"/>
      <c r="F21" s="378"/>
      <c r="G21" s="408"/>
      <c r="H21" s="408"/>
      <c r="I21" s="427"/>
      <c r="J21" s="409"/>
      <c r="K21" s="378"/>
    </row>
    <row r="22" spans="2:11" s="388" customFormat="1" ht="19.5">
      <c r="B22" s="396"/>
      <c r="C22" s="402"/>
      <c r="D22" s="402" t="s">
        <v>411</v>
      </c>
      <c r="E22" s="410" t="s">
        <v>412</v>
      </c>
      <c r="F22" s="410"/>
      <c r="G22" s="398"/>
      <c r="I22" s="427">
        <f>ROUND('TR-0904 (2)'!AA45,2)</f>
        <v>8910.28</v>
      </c>
      <c r="J22" s="399"/>
      <c r="K22" s="395"/>
    </row>
    <row r="23" spans="2:11" ht="18.75">
      <c r="B23" s="405"/>
      <c r="C23" s="406"/>
      <c r="D23" s="406"/>
      <c r="E23" s="378"/>
      <c r="F23" s="378"/>
      <c r="G23" s="408"/>
      <c r="H23" s="408"/>
      <c r="I23" s="427"/>
      <c r="J23" s="409"/>
      <c r="K23" s="378"/>
    </row>
    <row r="24" spans="2:11" s="388" customFormat="1" ht="19.5">
      <c r="B24" s="396"/>
      <c r="C24" s="402"/>
      <c r="D24" s="402" t="s">
        <v>413</v>
      </c>
      <c r="E24" s="410" t="s">
        <v>414</v>
      </c>
      <c r="F24" s="410"/>
      <c r="G24" s="398"/>
      <c r="H24" s="398"/>
      <c r="I24" s="427">
        <f>ROUND('SA-0904 (3)'!T43,2)</f>
        <v>4324.56</v>
      </c>
      <c r="J24" s="399"/>
      <c r="K24" s="395"/>
    </row>
    <row r="25" spans="2:11" s="388" customFormat="1" ht="19.5">
      <c r="B25" s="396"/>
      <c r="C25" s="397"/>
      <c r="D25" s="397"/>
      <c r="E25" s="410"/>
      <c r="F25" s="410"/>
      <c r="G25" s="398"/>
      <c r="H25" s="398"/>
      <c r="I25" s="404"/>
      <c r="J25" s="399"/>
      <c r="K25" s="395"/>
    </row>
    <row r="26" spans="2:11" s="388" customFormat="1" ht="19.5">
      <c r="B26" s="396"/>
      <c r="C26" s="402" t="s">
        <v>431</v>
      </c>
      <c r="D26" s="403" t="s">
        <v>432</v>
      </c>
      <c r="E26" s="395"/>
      <c r="F26" s="395"/>
      <c r="G26" s="398"/>
      <c r="H26" s="398"/>
      <c r="I26" s="404">
        <f>'RE-Res. 1_03'!AB27</f>
        <v>46.02</v>
      </c>
      <c r="J26" s="399"/>
      <c r="K26" s="395"/>
    </row>
    <row r="27" spans="2:11" s="388" customFormat="1" ht="20.25" thickBot="1">
      <c r="B27" s="396"/>
      <c r="C27" s="397"/>
      <c r="D27" s="397"/>
      <c r="E27" s="395"/>
      <c r="F27" s="395"/>
      <c r="G27" s="398"/>
      <c r="H27" s="398"/>
      <c r="I27" s="395"/>
      <c r="J27" s="399"/>
      <c r="K27" s="395"/>
    </row>
    <row r="28" spans="2:11" s="388" customFormat="1" ht="20.25" thickBot="1" thickTop="1">
      <c r="B28" s="396"/>
      <c r="C28" s="402"/>
      <c r="D28" s="402"/>
      <c r="E28" s="364"/>
      <c r="F28" s="411" t="s">
        <v>415</v>
      </c>
      <c r="G28" s="412">
        <f>ROUND(SUM(I18:I26),2)</f>
        <v>35480.37</v>
      </c>
      <c r="H28" s="364"/>
      <c r="J28" s="399"/>
      <c r="K28" s="395"/>
    </row>
    <row r="29" spans="2:11" s="388" customFormat="1" ht="9" customHeight="1" thickTop="1">
      <c r="B29" s="396"/>
      <c r="C29" s="402"/>
      <c r="D29" s="402"/>
      <c r="E29" s="364"/>
      <c r="F29" s="413"/>
      <c r="G29" s="414"/>
      <c r="H29" s="364"/>
      <c r="J29" s="399"/>
      <c r="K29" s="395"/>
    </row>
    <row r="30" spans="2:11" s="388" customFormat="1" ht="18.75">
      <c r="B30" s="396"/>
      <c r="C30" s="415" t="s">
        <v>731</v>
      </c>
      <c r="D30" s="402"/>
      <c r="E30" s="364"/>
      <c r="F30" s="413"/>
      <c r="G30" s="414"/>
      <c r="H30" s="364"/>
      <c r="J30" s="399"/>
      <c r="K30" s="395"/>
    </row>
    <row r="31" spans="2:11" s="381" customFormat="1" ht="9" customHeight="1" thickBot="1">
      <c r="B31" s="416"/>
      <c r="C31" s="417"/>
      <c r="D31" s="417"/>
      <c r="E31" s="417"/>
      <c r="F31" s="417"/>
      <c r="G31" s="417"/>
      <c r="H31" s="417"/>
      <c r="I31" s="417"/>
      <c r="J31" s="418"/>
      <c r="K31" s="383"/>
    </row>
    <row r="32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9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4">
    <pageSetUpPr fitToPage="1"/>
  </sheetPr>
  <dimension ref="A1:V47"/>
  <sheetViews>
    <sheetView zoomScale="75" zoomScaleNormal="75" workbookViewId="0" topLeftCell="B13">
      <selection activeCell="J33" sqref="J33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tr">
        <f>'TOT-0904'!B2</f>
        <v>ANEXO V al Memorándum D.T.E.E. N°   761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332</v>
      </c>
      <c r="B4" s="271"/>
    </row>
    <row r="5" spans="1:2" s="9" customFormat="1" ht="11.25">
      <c r="A5" s="8" t="s">
        <v>333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375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376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'TOT-0904'!B14</f>
        <v>Desde el 01 al 30 de abril de 2009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377</v>
      </c>
      <c r="E14" s="329">
        <v>8.57</v>
      </c>
      <c r="F14" s="276">
        <f>60*'TOT-0904'!B13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378</v>
      </c>
      <c r="E15" s="275">
        <v>4.285</v>
      </c>
      <c r="F15" s="276">
        <f>50*'TOT-0904'!B13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379</v>
      </c>
      <c r="E16" s="279">
        <v>3.214</v>
      </c>
      <c r="F16" s="280">
        <f>50*'TOT-0904'!B13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380</v>
      </c>
      <c r="E17" s="279">
        <v>3.214</v>
      </c>
      <c r="F17" s="285">
        <f>40*'TOT-0904'!B13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342</v>
      </c>
      <c r="D19" s="189" t="s">
        <v>364</v>
      </c>
      <c r="E19" s="190" t="s">
        <v>365</v>
      </c>
      <c r="F19" s="192" t="s">
        <v>343</v>
      </c>
      <c r="G19" s="51" t="s">
        <v>345</v>
      </c>
      <c r="H19" s="190" t="s">
        <v>346</v>
      </c>
      <c r="I19" s="190" t="s">
        <v>347</v>
      </c>
      <c r="J19" s="189" t="s">
        <v>367</v>
      </c>
      <c r="K19" s="189" t="s">
        <v>368</v>
      </c>
      <c r="L19" s="50" t="s">
        <v>383</v>
      </c>
      <c r="M19" s="190" t="s">
        <v>369</v>
      </c>
      <c r="N19" s="290" t="s">
        <v>381</v>
      </c>
      <c r="O19" s="291" t="s">
        <v>382</v>
      </c>
      <c r="P19" s="292" t="s">
        <v>372</v>
      </c>
      <c r="Q19" s="293"/>
      <c r="R19" s="294" t="s">
        <v>356</v>
      </c>
      <c r="S19" s="192" t="s">
        <v>358</v>
      </c>
      <c r="T19" s="192" t="s">
        <v>359</v>
      </c>
      <c r="U19" s="295"/>
    </row>
    <row r="20" spans="2:21" s="1" customFormat="1" ht="16.5" customHeight="1" thickTop="1">
      <c r="B20" s="13"/>
      <c r="C20" s="206"/>
      <c r="D20" s="204" t="s">
        <v>219</v>
      </c>
      <c r="E20" s="204"/>
      <c r="F20" s="296"/>
      <c r="G20" s="297"/>
      <c r="H20" s="419"/>
      <c r="I20" s="424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>
        <f>ROUND('SA-0904 (2)'!T43,2)</f>
        <v>3275.08</v>
      </c>
      <c r="U20" s="164"/>
    </row>
    <row r="21" spans="2:21" s="1" customFormat="1" ht="16.5" customHeight="1">
      <c r="B21" s="13"/>
      <c r="C21" s="218"/>
      <c r="D21" s="304"/>
      <c r="E21" s="304"/>
      <c r="F21" s="305"/>
      <c r="G21" s="306"/>
      <c r="H21" s="425"/>
      <c r="I21" s="426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158</v>
      </c>
      <c r="D22" s="304" t="s">
        <v>271</v>
      </c>
      <c r="E22" s="304" t="s">
        <v>398</v>
      </c>
      <c r="F22" s="315">
        <v>33</v>
      </c>
      <c r="G22" s="306">
        <f aca="true" t="shared" si="0" ref="G22:G41">IF(F22=220,$E$14,IF(AND(F22&lt;=132,F22&gt;=66),$E$15,IF(AND(F22&lt;66,F22&gt;=33),$E$16,$E$17)))</f>
        <v>3.214</v>
      </c>
      <c r="H22" s="425" t="s">
        <v>150</v>
      </c>
      <c r="I22" s="426" t="s">
        <v>151</v>
      </c>
      <c r="J22" s="233">
        <f aca="true" t="shared" si="1" ref="J22:J41">IF(D22="","",(I22-H22)*24)</f>
        <v>4.333333333313931</v>
      </c>
      <c r="K22" s="307">
        <f aca="true" t="shared" si="2" ref="K22:K41">IF(D22="","",ROUND((I22-H22)*24*60,0))</f>
        <v>260</v>
      </c>
      <c r="L22" s="235" t="s">
        <v>420</v>
      </c>
      <c r="M22" s="235" t="s">
        <v>429</v>
      </c>
      <c r="N22" s="308">
        <f aca="true" t="shared" si="3" ref="N22:N41">IF(F22=220,$F$14,IF(AND(F22&lt;=132,F22&gt;=66),$F$15,IF(AND(F22&lt;66,F22&gt;13.2),$F$16,$F$17)))</f>
        <v>50</v>
      </c>
      <c r="O22" s="309">
        <f aca="true" t="shared" si="4" ref="O22:O41">IF(L22="P",G22*N22*ROUND(K22/60,2)*0.1,"--")</f>
        <v>69.5831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418</v>
      </c>
      <c r="T22" s="316">
        <f aca="true" t="shared" si="8" ref="T22:T41">IF(D22="","",SUM(O22:R22)*IF(S22="SI",1,2)*IF(F22="500/220",0,1))</f>
        <v>69.5831</v>
      </c>
      <c r="U22" s="246"/>
      <c r="V22" s="1">
        <v>206668</v>
      </c>
    </row>
    <row r="23" spans="2:22" s="1" customFormat="1" ht="16.5" customHeight="1">
      <c r="B23" s="13"/>
      <c r="C23" s="218">
        <v>159</v>
      </c>
      <c r="D23" s="304" t="s">
        <v>271</v>
      </c>
      <c r="E23" s="304" t="s">
        <v>393</v>
      </c>
      <c r="F23" s="305">
        <v>33</v>
      </c>
      <c r="G23" s="306">
        <f t="shared" si="0"/>
        <v>3.214</v>
      </c>
      <c r="H23" s="425" t="s">
        <v>153</v>
      </c>
      <c r="I23" s="426" t="s">
        <v>154</v>
      </c>
      <c r="J23" s="233">
        <f t="shared" si="1"/>
        <v>4.483333333279006</v>
      </c>
      <c r="K23" s="307">
        <f t="shared" si="2"/>
        <v>269</v>
      </c>
      <c r="L23" s="235" t="s">
        <v>420</v>
      </c>
      <c r="M23" s="235" t="s">
        <v>429</v>
      </c>
      <c r="N23" s="308">
        <f t="shared" si="3"/>
        <v>50</v>
      </c>
      <c r="O23" s="309">
        <f t="shared" si="4"/>
        <v>71.9936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 t="s">
        <v>418</v>
      </c>
      <c r="T23" s="316">
        <f t="shared" si="8"/>
        <v>71.9936</v>
      </c>
      <c r="U23" s="246"/>
      <c r="V23" s="1">
        <v>206669</v>
      </c>
    </row>
    <row r="24" spans="2:22" s="1" customFormat="1" ht="16.5" customHeight="1">
      <c r="B24" s="13"/>
      <c r="C24" s="218">
        <v>160</v>
      </c>
      <c r="D24" s="304" t="s">
        <v>278</v>
      </c>
      <c r="E24" s="304" t="s">
        <v>316</v>
      </c>
      <c r="F24" s="305">
        <v>33</v>
      </c>
      <c r="G24" s="306">
        <f t="shared" si="0"/>
        <v>3.214</v>
      </c>
      <c r="H24" s="425" t="s">
        <v>166</v>
      </c>
      <c r="I24" s="426" t="s">
        <v>167</v>
      </c>
      <c r="J24" s="233">
        <f t="shared" si="1"/>
        <v>4.150000000081491</v>
      </c>
      <c r="K24" s="307">
        <f t="shared" si="2"/>
        <v>249</v>
      </c>
      <c r="L24" s="235" t="s">
        <v>420</v>
      </c>
      <c r="M24" s="235" t="s">
        <v>429</v>
      </c>
      <c r="N24" s="308">
        <f t="shared" si="3"/>
        <v>50</v>
      </c>
      <c r="O24" s="309">
        <f t="shared" si="4"/>
        <v>66.6905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 t="s">
        <v>418</v>
      </c>
      <c r="T24" s="316">
        <f t="shared" si="8"/>
        <v>66.6905</v>
      </c>
      <c r="U24" s="246"/>
      <c r="V24" s="1">
        <v>206681</v>
      </c>
    </row>
    <row r="25" spans="2:22" s="1" customFormat="1" ht="16.5" customHeight="1">
      <c r="B25" s="13"/>
      <c r="C25" s="218">
        <v>161</v>
      </c>
      <c r="D25" s="304" t="s">
        <v>271</v>
      </c>
      <c r="E25" s="304" t="s">
        <v>305</v>
      </c>
      <c r="F25" s="305">
        <v>132</v>
      </c>
      <c r="G25" s="306">
        <f t="shared" si="0"/>
        <v>4.285</v>
      </c>
      <c r="H25" s="425" t="s">
        <v>170</v>
      </c>
      <c r="I25" s="426" t="s">
        <v>171</v>
      </c>
      <c r="J25" s="233">
        <f t="shared" si="1"/>
        <v>5.800000000046566</v>
      </c>
      <c r="K25" s="307">
        <f t="shared" si="2"/>
        <v>348</v>
      </c>
      <c r="L25" s="235" t="s">
        <v>420</v>
      </c>
      <c r="M25" s="235" t="s">
        <v>429</v>
      </c>
      <c r="N25" s="308">
        <f t="shared" si="3"/>
        <v>50</v>
      </c>
      <c r="O25" s="309">
        <f t="shared" si="4"/>
        <v>124.26499999999999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418</v>
      </c>
      <c r="T25" s="316">
        <f t="shared" si="8"/>
        <v>124.26499999999999</v>
      </c>
      <c r="U25" s="246"/>
      <c r="V25" s="1">
        <v>206683</v>
      </c>
    </row>
    <row r="26" spans="2:22" s="1" customFormat="1" ht="16.5" customHeight="1">
      <c r="B26" s="13"/>
      <c r="C26" s="218">
        <v>162</v>
      </c>
      <c r="D26" s="304" t="s">
        <v>291</v>
      </c>
      <c r="E26" s="304" t="s">
        <v>399</v>
      </c>
      <c r="F26" s="305">
        <v>33</v>
      </c>
      <c r="G26" s="306">
        <f t="shared" si="0"/>
        <v>3.214</v>
      </c>
      <c r="H26" s="425" t="s">
        <v>178</v>
      </c>
      <c r="I26" s="426" t="s">
        <v>179</v>
      </c>
      <c r="J26" s="233">
        <f t="shared" si="1"/>
        <v>6.75</v>
      </c>
      <c r="K26" s="307">
        <f t="shared" si="2"/>
        <v>405</v>
      </c>
      <c r="L26" s="235" t="s">
        <v>420</v>
      </c>
      <c r="M26" s="235" t="s">
        <v>429</v>
      </c>
      <c r="N26" s="308">
        <f t="shared" si="3"/>
        <v>50</v>
      </c>
      <c r="O26" s="309">
        <f t="shared" si="4"/>
        <v>108.4725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418</v>
      </c>
      <c r="T26" s="316">
        <f t="shared" si="8"/>
        <v>108.4725</v>
      </c>
      <c r="U26" s="246"/>
      <c r="V26" s="1">
        <v>206686</v>
      </c>
    </row>
    <row r="27" spans="2:22" s="1" customFormat="1" ht="16.5" customHeight="1">
      <c r="B27" s="13"/>
      <c r="C27" s="218">
        <v>163</v>
      </c>
      <c r="D27" s="304" t="s">
        <v>267</v>
      </c>
      <c r="E27" s="304" t="s">
        <v>303</v>
      </c>
      <c r="F27" s="305">
        <v>33</v>
      </c>
      <c r="G27" s="306">
        <f t="shared" si="0"/>
        <v>3.214</v>
      </c>
      <c r="H27" s="425" t="s">
        <v>183</v>
      </c>
      <c r="I27" s="426" t="s">
        <v>184</v>
      </c>
      <c r="J27" s="233">
        <f t="shared" si="1"/>
        <v>4.03333333338378</v>
      </c>
      <c r="K27" s="307">
        <f t="shared" si="2"/>
        <v>242</v>
      </c>
      <c r="L27" s="235" t="s">
        <v>420</v>
      </c>
      <c r="M27" s="235" t="s">
        <v>429</v>
      </c>
      <c r="N27" s="308">
        <f t="shared" si="3"/>
        <v>50</v>
      </c>
      <c r="O27" s="309">
        <f t="shared" si="4"/>
        <v>64.7621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418</v>
      </c>
      <c r="T27" s="316">
        <f t="shared" si="8"/>
        <v>64.7621</v>
      </c>
      <c r="U27" s="246"/>
      <c r="V27" s="1">
        <v>206688</v>
      </c>
    </row>
    <row r="28" spans="2:22" s="1" customFormat="1" ht="16.5" customHeight="1">
      <c r="B28" s="13"/>
      <c r="C28" s="218">
        <v>164</v>
      </c>
      <c r="D28" s="304" t="s">
        <v>285</v>
      </c>
      <c r="E28" s="304" t="s">
        <v>322</v>
      </c>
      <c r="F28" s="305">
        <v>33</v>
      </c>
      <c r="G28" s="306">
        <f t="shared" si="0"/>
        <v>3.214</v>
      </c>
      <c r="H28" s="425" t="s">
        <v>183</v>
      </c>
      <c r="I28" s="426" t="s">
        <v>186</v>
      </c>
      <c r="J28" s="233">
        <f t="shared" si="1"/>
        <v>8.000000000058208</v>
      </c>
      <c r="K28" s="307">
        <f t="shared" si="2"/>
        <v>480</v>
      </c>
      <c r="L28" s="235" t="s">
        <v>420</v>
      </c>
      <c r="M28" s="235" t="s">
        <v>429</v>
      </c>
      <c r="N28" s="308">
        <f t="shared" si="3"/>
        <v>50</v>
      </c>
      <c r="O28" s="309">
        <f t="shared" si="4"/>
        <v>128.56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418</v>
      </c>
      <c r="T28" s="316">
        <f t="shared" si="8"/>
        <v>128.56</v>
      </c>
      <c r="U28" s="246"/>
      <c r="V28" s="1">
        <v>206689</v>
      </c>
    </row>
    <row r="29" spans="2:22" s="1" customFormat="1" ht="16.5" customHeight="1">
      <c r="B29" s="13"/>
      <c r="C29" s="218">
        <v>165</v>
      </c>
      <c r="D29" s="304" t="s">
        <v>291</v>
      </c>
      <c r="E29" s="304" t="s">
        <v>306</v>
      </c>
      <c r="F29" s="305">
        <v>33</v>
      </c>
      <c r="G29" s="306">
        <f t="shared" si="0"/>
        <v>3.214</v>
      </c>
      <c r="H29" s="425" t="s">
        <v>188</v>
      </c>
      <c r="I29" s="426" t="s">
        <v>189</v>
      </c>
      <c r="J29" s="233">
        <f t="shared" si="1"/>
        <v>7.166666666627862</v>
      </c>
      <c r="K29" s="307">
        <f t="shared" si="2"/>
        <v>430</v>
      </c>
      <c r="L29" s="235" t="s">
        <v>420</v>
      </c>
      <c r="M29" s="235" t="s">
        <v>429</v>
      </c>
      <c r="N29" s="308">
        <f t="shared" si="3"/>
        <v>50</v>
      </c>
      <c r="O29" s="309">
        <f t="shared" si="4"/>
        <v>115.22189999999999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418</v>
      </c>
      <c r="T29" s="316">
        <f t="shared" si="8"/>
        <v>115.22189999999999</v>
      </c>
      <c r="U29" s="246"/>
      <c r="V29" s="1">
        <v>206690</v>
      </c>
    </row>
    <row r="30" spans="2:22" s="1" customFormat="1" ht="16.5" customHeight="1">
      <c r="B30" s="13"/>
      <c r="C30" s="218">
        <v>166</v>
      </c>
      <c r="D30" s="304" t="s">
        <v>297</v>
      </c>
      <c r="E30" s="304" t="s">
        <v>331</v>
      </c>
      <c r="F30" s="305">
        <v>13.2</v>
      </c>
      <c r="G30" s="306">
        <f t="shared" si="0"/>
        <v>3.214</v>
      </c>
      <c r="H30" s="425" t="s">
        <v>201</v>
      </c>
      <c r="I30" s="426" t="s">
        <v>202</v>
      </c>
      <c r="J30" s="233">
        <f t="shared" si="1"/>
        <v>6.933333333407063</v>
      </c>
      <c r="K30" s="307">
        <f t="shared" si="2"/>
        <v>416</v>
      </c>
      <c r="L30" s="235" t="s">
        <v>420</v>
      </c>
      <c r="M30" s="235" t="s">
        <v>429</v>
      </c>
      <c r="N30" s="308">
        <f t="shared" si="3"/>
        <v>40</v>
      </c>
      <c r="O30" s="309">
        <f t="shared" si="4"/>
        <v>89.09208000000001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418</v>
      </c>
      <c r="T30" s="316">
        <f t="shared" si="8"/>
        <v>89.09208000000001</v>
      </c>
      <c r="U30" s="246"/>
      <c r="V30" s="1">
        <v>206695</v>
      </c>
    </row>
    <row r="31" spans="2:22" s="1" customFormat="1" ht="16.5" customHeight="1">
      <c r="B31" s="13"/>
      <c r="C31" s="218">
        <v>167</v>
      </c>
      <c r="D31" s="304" t="s">
        <v>267</v>
      </c>
      <c r="E31" s="304" t="s">
        <v>302</v>
      </c>
      <c r="F31" s="305">
        <v>33</v>
      </c>
      <c r="G31" s="306">
        <f t="shared" si="0"/>
        <v>3.214</v>
      </c>
      <c r="H31" s="425" t="s">
        <v>204</v>
      </c>
      <c r="I31" s="426" t="s">
        <v>205</v>
      </c>
      <c r="J31" s="233">
        <f t="shared" si="1"/>
        <v>5.100000000034925</v>
      </c>
      <c r="K31" s="307">
        <f t="shared" si="2"/>
        <v>306</v>
      </c>
      <c r="L31" s="235" t="s">
        <v>420</v>
      </c>
      <c r="M31" s="235" t="s">
        <v>429</v>
      </c>
      <c r="N31" s="308">
        <f t="shared" si="3"/>
        <v>50</v>
      </c>
      <c r="O31" s="309">
        <f t="shared" si="4"/>
        <v>81.957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418</v>
      </c>
      <c r="T31" s="316">
        <f t="shared" si="8"/>
        <v>81.957</v>
      </c>
      <c r="U31" s="246"/>
      <c r="V31" s="1">
        <v>206696</v>
      </c>
    </row>
    <row r="32" spans="2:22" s="1" customFormat="1" ht="16.5" customHeight="1">
      <c r="B32" s="13"/>
      <c r="C32" s="218">
        <v>168</v>
      </c>
      <c r="D32" s="304" t="s">
        <v>285</v>
      </c>
      <c r="E32" s="304" t="s">
        <v>321</v>
      </c>
      <c r="F32" s="305">
        <v>33</v>
      </c>
      <c r="G32" s="306">
        <f t="shared" si="0"/>
        <v>3.214</v>
      </c>
      <c r="H32" s="425" t="s">
        <v>208</v>
      </c>
      <c r="I32" s="426" t="s">
        <v>209</v>
      </c>
      <c r="J32" s="233">
        <f t="shared" si="1"/>
        <v>8.016666666604578</v>
      </c>
      <c r="K32" s="307">
        <f t="shared" si="2"/>
        <v>481</v>
      </c>
      <c r="L32" s="235" t="s">
        <v>420</v>
      </c>
      <c r="M32" s="235" t="s">
        <v>429</v>
      </c>
      <c r="N32" s="308">
        <f t="shared" si="3"/>
        <v>50</v>
      </c>
      <c r="O32" s="309">
        <f t="shared" si="4"/>
        <v>128.88139999999999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418</v>
      </c>
      <c r="T32" s="316">
        <f t="shared" si="8"/>
        <v>128.88139999999999</v>
      </c>
      <c r="U32" s="246"/>
      <c r="V32" s="1">
        <v>206698</v>
      </c>
    </row>
    <row r="33" spans="2:21" s="1" customFormat="1" ht="16.5" customHeight="1">
      <c r="B33" s="13"/>
      <c r="C33" s="218"/>
      <c r="D33" s="304"/>
      <c r="E33" s="304"/>
      <c r="F33" s="305"/>
      <c r="G33" s="306">
        <f t="shared" si="0"/>
        <v>3.214</v>
      </c>
      <c r="H33" s="425"/>
      <c r="I33" s="426"/>
      <c r="J33" s="233">
        <f t="shared" si="1"/>
      </c>
      <c r="K33" s="307">
        <f t="shared" si="2"/>
      </c>
      <c r="L33" s="235"/>
      <c r="M33" s="235"/>
      <c r="N33" s="308">
        <f t="shared" si="3"/>
        <v>40</v>
      </c>
      <c r="O33" s="309" t="str">
        <f t="shared" si="4"/>
        <v>--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/>
      <c r="T33" s="316">
        <f t="shared" si="8"/>
      </c>
      <c r="U33" s="246"/>
    </row>
    <row r="34" spans="2:21" s="1" customFormat="1" ht="16.5" customHeight="1">
      <c r="B34" s="13"/>
      <c r="C34" s="218"/>
      <c r="D34" s="304"/>
      <c r="E34" s="304"/>
      <c r="F34" s="305"/>
      <c r="G34" s="306">
        <f t="shared" si="0"/>
        <v>3.214</v>
      </c>
      <c r="H34" s="425"/>
      <c r="I34" s="426"/>
      <c r="J34" s="233">
        <f t="shared" si="1"/>
      </c>
      <c r="K34" s="307">
        <f t="shared" si="2"/>
      </c>
      <c r="L34" s="235"/>
      <c r="M34" s="235"/>
      <c r="N34" s="308">
        <f t="shared" si="3"/>
        <v>40</v>
      </c>
      <c r="O34" s="309" t="str">
        <f t="shared" si="4"/>
        <v>--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/>
      <c r="T34" s="316">
        <f t="shared" si="8"/>
      </c>
      <c r="U34" s="246"/>
    </row>
    <row r="35" spans="2:21" s="1" customFormat="1" ht="16.5" customHeight="1">
      <c r="B35" s="13"/>
      <c r="C35" s="218"/>
      <c r="D35" s="304"/>
      <c r="E35" s="304"/>
      <c r="F35" s="305"/>
      <c r="G35" s="306">
        <f t="shared" si="0"/>
        <v>3.214</v>
      </c>
      <c r="H35" s="425"/>
      <c r="I35" s="426"/>
      <c r="J35" s="233">
        <f t="shared" si="1"/>
      </c>
      <c r="K35" s="307">
        <f t="shared" si="2"/>
      </c>
      <c r="L35" s="235"/>
      <c r="M35" s="235"/>
      <c r="N35" s="308">
        <f t="shared" si="3"/>
        <v>40</v>
      </c>
      <c r="O35" s="309" t="str">
        <f t="shared" si="4"/>
        <v>--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/>
      <c r="T35" s="316">
        <f t="shared" si="8"/>
      </c>
      <c r="U35" s="246"/>
    </row>
    <row r="36" spans="2:21" s="1" customFormat="1" ht="16.5" customHeight="1">
      <c r="B36" s="13"/>
      <c r="C36" s="218"/>
      <c r="D36" s="304"/>
      <c r="E36" s="304"/>
      <c r="F36" s="305"/>
      <c r="G36" s="306">
        <f t="shared" si="0"/>
        <v>3.214</v>
      </c>
      <c r="H36" s="425"/>
      <c r="I36" s="426"/>
      <c r="J36" s="233">
        <f t="shared" si="1"/>
      </c>
      <c r="K36" s="307">
        <f t="shared" si="2"/>
      </c>
      <c r="L36" s="235"/>
      <c r="M36" s="235"/>
      <c r="N36" s="308">
        <f t="shared" si="3"/>
        <v>40</v>
      </c>
      <c r="O36" s="309" t="str">
        <f t="shared" si="4"/>
        <v>--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/>
      <c r="T36" s="316">
        <f t="shared" si="8"/>
      </c>
      <c r="U36" s="246"/>
    </row>
    <row r="37" spans="2:21" s="1" customFormat="1" ht="16.5" customHeight="1">
      <c r="B37" s="13"/>
      <c r="C37" s="218"/>
      <c r="D37" s="304"/>
      <c r="E37" s="304"/>
      <c r="F37" s="305"/>
      <c r="G37" s="306">
        <f t="shared" si="0"/>
        <v>3.214</v>
      </c>
      <c r="H37" s="425"/>
      <c r="I37" s="426"/>
      <c r="J37" s="233">
        <f t="shared" si="1"/>
      </c>
      <c r="K37" s="307">
        <f t="shared" si="2"/>
      </c>
      <c r="L37" s="235"/>
      <c r="M37" s="235"/>
      <c r="N37" s="308">
        <f t="shared" si="3"/>
        <v>40</v>
      </c>
      <c r="O37" s="309" t="str">
        <f t="shared" si="4"/>
        <v>--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/>
      <c r="T37" s="316">
        <f t="shared" si="8"/>
      </c>
      <c r="U37" s="246"/>
    </row>
    <row r="38" spans="2:21" s="1" customFormat="1" ht="16.5" customHeight="1">
      <c r="B38" s="13"/>
      <c r="C38" s="218"/>
      <c r="D38" s="304"/>
      <c r="E38" s="304"/>
      <c r="F38" s="305"/>
      <c r="G38" s="306">
        <f t="shared" si="0"/>
        <v>3.214</v>
      </c>
      <c r="H38" s="425"/>
      <c r="I38" s="426"/>
      <c r="J38" s="233">
        <f t="shared" si="1"/>
      </c>
      <c r="K38" s="307">
        <f t="shared" si="2"/>
      </c>
      <c r="L38" s="235"/>
      <c r="M38" s="235"/>
      <c r="N38" s="308">
        <f t="shared" si="3"/>
        <v>40</v>
      </c>
      <c r="O38" s="309" t="str">
        <f t="shared" si="4"/>
        <v>--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/>
      <c r="T38" s="316">
        <f t="shared" si="8"/>
      </c>
      <c r="U38" s="246"/>
    </row>
    <row r="39" spans="2:21" s="1" customFormat="1" ht="16.5" customHeight="1">
      <c r="B39" s="13"/>
      <c r="C39" s="218"/>
      <c r="D39" s="304"/>
      <c r="E39" s="304"/>
      <c r="F39" s="305"/>
      <c r="G39" s="306">
        <f t="shared" si="0"/>
        <v>3.214</v>
      </c>
      <c r="H39" s="425"/>
      <c r="I39" s="426"/>
      <c r="J39" s="233">
        <f t="shared" si="1"/>
      </c>
      <c r="K39" s="307">
        <f t="shared" si="2"/>
      </c>
      <c r="L39" s="235"/>
      <c r="M39" s="235"/>
      <c r="N39" s="308">
        <f t="shared" si="3"/>
        <v>40</v>
      </c>
      <c r="O39" s="309" t="str">
        <f t="shared" si="4"/>
        <v>--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/>
      <c r="T39" s="316">
        <f t="shared" si="8"/>
      </c>
      <c r="U39" s="246"/>
    </row>
    <row r="40" spans="2:21" s="1" customFormat="1" ht="16.5" customHeight="1">
      <c r="B40" s="13"/>
      <c r="C40" s="218"/>
      <c r="D40" s="304"/>
      <c r="E40" s="304"/>
      <c r="F40" s="305"/>
      <c r="G40" s="306">
        <f t="shared" si="0"/>
        <v>3.214</v>
      </c>
      <c r="H40" s="425"/>
      <c r="I40" s="426"/>
      <c r="J40" s="233">
        <f t="shared" si="1"/>
      </c>
      <c r="K40" s="307">
        <f t="shared" si="2"/>
      </c>
      <c r="L40" s="235"/>
      <c r="M40" s="235"/>
      <c r="N40" s="308">
        <f t="shared" si="3"/>
        <v>40</v>
      </c>
      <c r="O40" s="309" t="str">
        <f t="shared" si="4"/>
        <v>--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/>
      <c r="T40" s="316">
        <f t="shared" si="8"/>
      </c>
      <c r="U40" s="246"/>
    </row>
    <row r="41" spans="2:21" s="1" customFormat="1" ht="16.5" customHeight="1">
      <c r="B41" s="13"/>
      <c r="C41" s="218"/>
      <c r="D41" s="304"/>
      <c r="E41" s="304"/>
      <c r="F41" s="305"/>
      <c r="G41" s="306">
        <f t="shared" si="0"/>
        <v>3.214</v>
      </c>
      <c r="H41" s="425"/>
      <c r="I41" s="426"/>
      <c r="J41" s="233">
        <f t="shared" si="1"/>
      </c>
      <c r="K41" s="307">
        <f t="shared" si="2"/>
      </c>
      <c r="L41" s="235"/>
      <c r="M41" s="235"/>
      <c r="N41" s="308">
        <f t="shared" si="3"/>
        <v>40</v>
      </c>
      <c r="O41" s="309" t="str">
        <f t="shared" si="4"/>
        <v>--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/>
      <c r="T41" s="316">
        <f t="shared" si="8"/>
      </c>
      <c r="U41" s="246"/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3"/>
      <c r="I42" s="423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384</v>
      </c>
      <c r="D43" s="118" t="s">
        <v>714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1049.47918</v>
      </c>
      <c r="P43" s="320">
        <f>SUM(P20:P42)</f>
        <v>0</v>
      </c>
      <c r="Q43" s="320">
        <f>SUM(Q20:Q42)</f>
        <v>0</v>
      </c>
      <c r="R43" s="321">
        <f>SUM(R20:R42)</f>
        <v>0</v>
      </c>
      <c r="S43" s="322"/>
      <c r="T43" s="436">
        <f>ROUND(SUM(T20:T42),2)</f>
        <v>4324.56</v>
      </c>
      <c r="U43" s="246"/>
    </row>
    <row r="44" spans="2:21" s="132" customFormat="1" ht="9.75" thickTop="1">
      <c r="B44" s="133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C30"/>
  <sheetViews>
    <sheetView zoomScale="75" zoomScaleNormal="75" workbookViewId="0" topLeftCell="A1">
      <selection activeCell="J33" sqref="J33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9.140625" style="5" bestFit="1" customWidth="1"/>
    <col min="8" max="8" width="12.00390625" style="5" customWidth="1"/>
    <col min="9" max="9" width="13.28125" style="5" hidden="1" customWidth="1"/>
    <col min="10" max="11" width="15.7109375" style="5" customWidth="1"/>
    <col min="12" max="14" width="9.7109375" style="5" customWidth="1"/>
    <col min="15" max="17" width="7.7109375" style="5" customWidth="1"/>
    <col min="18" max="18" width="13.28125" style="5" hidden="1" customWidth="1"/>
    <col min="19" max="20" width="14.57421875" style="5" hidden="1" customWidth="1"/>
    <col min="21" max="21" width="16.28125" style="5" hidden="1" customWidth="1"/>
    <col min="22" max="22" width="16.8515625" style="5" hidden="1" customWidth="1"/>
    <col min="23" max="23" width="16.28125" style="5" hidden="1" customWidth="1"/>
    <col min="24" max="26" width="16.8515625" style="5" hidden="1" customWidth="1"/>
    <col min="27" max="27" width="9.7109375" style="5" customWidth="1"/>
    <col min="28" max="29" width="15.7109375" style="5" customWidth="1"/>
    <col min="30" max="30" width="11.421875" style="5" hidden="1" customWidth="1"/>
    <col min="31" max="16384" width="11.421875" style="5" customWidth="1"/>
  </cols>
  <sheetData>
    <row r="1" spans="2:29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327"/>
    </row>
    <row r="2" spans="2:29" s="3" customFormat="1" ht="26.25">
      <c r="B2" s="16" t="str">
        <f>'TOT-0904'!B2</f>
        <v>ANEXO V al Memorándum D.T.E.E. N°   761 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2:29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1:29" s="9" customFormat="1" ht="11.25">
      <c r="A4" s="8" t="s">
        <v>332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</row>
    <row r="5" spans="1:29" s="9" customFormat="1" ht="11.25">
      <c r="A5" s="8" t="s">
        <v>333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</row>
    <row r="6" spans="2:29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</row>
    <row r="7" spans="2:29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7"/>
    </row>
    <row r="8" spans="2:29" s="22" customFormat="1" ht="20.25">
      <c r="B8" s="158"/>
      <c r="C8" s="159"/>
      <c r="D8" s="160" t="s">
        <v>334</v>
      </c>
      <c r="F8" s="159"/>
      <c r="G8" s="159"/>
      <c r="H8" s="161"/>
      <c r="I8" s="161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2"/>
    </row>
    <row r="9" spans="2:29" s="1" customFormat="1" ht="16.5" customHeight="1">
      <c r="B9" s="163"/>
      <c r="C9" s="2"/>
      <c r="D9" s="2"/>
      <c r="E9" s="2"/>
      <c r="F9" s="2"/>
      <c r="G9" s="2"/>
      <c r="H9" s="15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64"/>
    </row>
    <row r="10" spans="2:29" s="22" customFormat="1" ht="20.25">
      <c r="B10" s="158"/>
      <c r="C10" s="159"/>
      <c r="D10" s="160" t="s">
        <v>426</v>
      </c>
      <c r="E10" s="159"/>
      <c r="F10" s="159"/>
      <c r="G10" s="159"/>
      <c r="H10" s="161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2"/>
    </row>
    <row r="11" spans="2:29" s="1" customFormat="1" ht="16.5" customHeight="1">
      <c r="B11" s="163"/>
      <c r="C11" s="2"/>
      <c r="D11" s="165"/>
      <c r="E11" s="2"/>
      <c r="F11" s="2"/>
      <c r="G11" s="2"/>
      <c r="H11" s="15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64"/>
    </row>
    <row r="12" spans="2:29" s="22" customFormat="1" ht="20.25">
      <c r="B12" s="158"/>
      <c r="C12" s="159"/>
      <c r="D12" s="429" t="s">
        <v>427</v>
      </c>
      <c r="E12" s="160"/>
      <c r="F12" s="161"/>
      <c r="G12" s="161"/>
      <c r="H12" s="161"/>
      <c r="I12" s="167"/>
      <c r="J12" s="159"/>
      <c r="K12" s="161"/>
      <c r="L12" s="161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62"/>
    </row>
    <row r="13" spans="2:29" s="1" customFormat="1" ht="16.5" customHeight="1">
      <c r="B13" s="163"/>
      <c r="C13" s="2"/>
      <c r="D13" s="168"/>
      <c r="E13" s="168"/>
      <c r="F13" s="168"/>
      <c r="G13" s="168"/>
      <c r="H13" s="169"/>
      <c r="I13" s="17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164"/>
    </row>
    <row r="14" spans="2:29" s="10" customFormat="1" ht="19.5">
      <c r="B14" s="171" t="str">
        <f>'TOT-0904'!B14</f>
        <v>Desde el 01 al 30 de abril de 2009</v>
      </c>
      <c r="C14" s="28"/>
      <c r="D14" s="172"/>
      <c r="E14" s="172"/>
      <c r="F14" s="172"/>
      <c r="G14" s="172"/>
      <c r="H14" s="172"/>
      <c r="I14" s="172"/>
      <c r="J14" s="29"/>
      <c r="K14" s="29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3"/>
    </row>
    <row r="15" spans="2:29" s="1" customFormat="1" ht="16.5" customHeight="1" thickBot="1">
      <c r="B15" s="163"/>
      <c r="C15" s="2"/>
      <c r="D15" s="2"/>
      <c r="E15" s="2"/>
      <c r="F15" s="2"/>
      <c r="G15" s="2"/>
      <c r="H15" s="174"/>
      <c r="I15" s="2"/>
      <c r="J15" s="17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64"/>
    </row>
    <row r="16" spans="2:29" s="1" customFormat="1" ht="16.5" customHeight="1" thickBot="1" thickTop="1">
      <c r="B16" s="163"/>
      <c r="C16" s="2"/>
      <c r="D16" s="179" t="s">
        <v>363</v>
      </c>
      <c r="E16" s="180"/>
      <c r="F16" s="180"/>
      <c r="G16" s="180"/>
      <c r="H16" s="181">
        <f>60*'TOT-0904'!B13</f>
        <v>60</v>
      </c>
      <c r="I16" s="182"/>
      <c r="J16" s="182" t="str">
        <f>IF(H16=60," ",IF(H16=120,"    Coeficiente duplicado por tasa de falla &gt;4 Sal. x año/100 km.","    REVISAR COEFICIENTE"))</f>
        <v> 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83"/>
      <c r="W16" s="2"/>
      <c r="X16" s="183"/>
      <c r="Y16" s="183"/>
      <c r="Z16" s="183"/>
      <c r="AA16" s="183"/>
      <c r="AB16" s="183"/>
      <c r="AC16" s="164"/>
    </row>
    <row r="17" spans="2:29" s="1" customFormat="1" ht="16.5" customHeight="1" thickBot="1" thickTop="1">
      <c r="B17" s="163"/>
      <c r="C17" s="2"/>
      <c r="D17" s="2"/>
      <c r="E17" s="2"/>
      <c r="F17" s="2"/>
      <c r="G17" s="2"/>
      <c r="H17" s="184"/>
      <c r="I17" s="2"/>
      <c r="J17" s="18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64"/>
    </row>
    <row r="18" spans="2:29" s="186" customFormat="1" ht="34.5" customHeight="1" thickBot="1" thickTop="1">
      <c r="B18" s="187"/>
      <c r="C18" s="188" t="s">
        <v>342</v>
      </c>
      <c r="D18" s="189" t="s">
        <v>364</v>
      </c>
      <c r="E18" s="190" t="s">
        <v>365</v>
      </c>
      <c r="F18" s="191" t="s">
        <v>366</v>
      </c>
      <c r="G18" s="191" t="s">
        <v>428</v>
      </c>
      <c r="H18" s="192" t="s">
        <v>343</v>
      </c>
      <c r="I18" s="193" t="s">
        <v>345</v>
      </c>
      <c r="J18" s="190" t="s">
        <v>346</v>
      </c>
      <c r="K18" s="190" t="s">
        <v>347</v>
      </c>
      <c r="L18" s="189" t="s">
        <v>367</v>
      </c>
      <c r="M18" s="189" t="s">
        <v>368</v>
      </c>
      <c r="N18" s="50" t="s">
        <v>383</v>
      </c>
      <c r="O18" s="190" t="s">
        <v>369</v>
      </c>
      <c r="P18" s="189" t="s">
        <v>350</v>
      </c>
      <c r="Q18" s="190" t="s">
        <v>370</v>
      </c>
      <c r="R18" s="194" t="s">
        <v>371</v>
      </c>
      <c r="S18" s="195" t="s">
        <v>352</v>
      </c>
      <c r="T18" s="196" t="s">
        <v>353</v>
      </c>
      <c r="U18" s="197" t="s">
        <v>372</v>
      </c>
      <c r="V18" s="198"/>
      <c r="W18" s="199" t="s">
        <v>373</v>
      </c>
      <c r="X18" s="200"/>
      <c r="Y18" s="201" t="s">
        <v>356</v>
      </c>
      <c r="Z18" s="202" t="s">
        <v>357</v>
      </c>
      <c r="AA18" s="192" t="s">
        <v>374</v>
      </c>
      <c r="AB18" s="192" t="s">
        <v>359</v>
      </c>
      <c r="AC18" s="203"/>
    </row>
    <row r="19" spans="2:29" s="1" customFormat="1" ht="16.5" customHeight="1" thickTop="1">
      <c r="B19" s="163"/>
      <c r="C19" s="204"/>
      <c r="D19" s="205"/>
      <c r="E19" s="206"/>
      <c r="F19" s="206"/>
      <c r="G19" s="430"/>
      <c r="H19" s="206"/>
      <c r="I19" s="207"/>
      <c r="J19" s="419"/>
      <c r="K19" s="419"/>
      <c r="L19" s="208"/>
      <c r="M19" s="208"/>
      <c r="N19" s="206"/>
      <c r="O19" s="206"/>
      <c r="P19" s="206"/>
      <c r="Q19" s="206"/>
      <c r="R19" s="76"/>
      <c r="S19" s="74"/>
      <c r="T19" s="209"/>
      <c r="U19" s="210"/>
      <c r="V19" s="211"/>
      <c r="W19" s="212"/>
      <c r="X19" s="213"/>
      <c r="Y19" s="214"/>
      <c r="Z19" s="215"/>
      <c r="AA19" s="206"/>
      <c r="AB19" s="216"/>
      <c r="AC19" s="164"/>
    </row>
    <row r="20" spans="2:29" s="1" customFormat="1" ht="16.5" customHeight="1">
      <c r="B20" s="163"/>
      <c r="C20" s="217">
        <v>1</v>
      </c>
      <c r="D20" s="79" t="s">
        <v>272</v>
      </c>
      <c r="E20" s="81" t="s">
        <v>435</v>
      </c>
      <c r="F20" s="230">
        <v>1.5</v>
      </c>
      <c r="G20" s="431">
        <v>1.3787</v>
      </c>
      <c r="H20" s="218">
        <v>13.2</v>
      </c>
      <c r="I20" s="220">
        <f aca="true" t="shared" si="0" ref="I20:I26">F20*G20</f>
        <v>2.06805</v>
      </c>
      <c r="J20" s="421" t="s">
        <v>693</v>
      </c>
      <c r="K20" s="421" t="s">
        <v>694</v>
      </c>
      <c r="L20" s="233">
        <f aca="true" t="shared" si="1" ref="L20:L26">IF(D20="","",(K20-J20)*24)</f>
        <v>5.000000000058208</v>
      </c>
      <c r="M20" s="221">
        <f aca="true" t="shared" si="2" ref="M20:M26">IF(D20="","",ROUND((K20-J20)*24*60,0))</f>
        <v>300</v>
      </c>
      <c r="N20" s="218" t="s">
        <v>420</v>
      </c>
      <c r="O20" s="218" t="s">
        <v>429</v>
      </c>
      <c r="P20" s="218"/>
      <c r="Q20" s="218" t="s">
        <v>419</v>
      </c>
      <c r="R20" s="439">
        <f aca="true" t="shared" si="3" ref="R20:R26">$H$16*IF(OR(N20="P",N20="RP"),0.1,1)*IF(Q20="SI",1,0.1)</f>
        <v>0.6000000000000001</v>
      </c>
      <c r="S20" s="440">
        <f aca="true" t="shared" si="4" ref="S20:S26">IF(N20="P",I20*R20*ROUND(M20/60,2),"--")</f>
        <v>6.20415</v>
      </c>
      <c r="T20" s="441" t="str">
        <f aca="true" t="shared" si="5" ref="T20:T26">IF(N20="RP",I20*R20*ROUND(M20/60,2)*P20/100,"--")</f>
        <v>--</v>
      </c>
      <c r="U20" s="223" t="str">
        <f aca="true" t="shared" si="6" ref="U20:U26">IF(AND(N20="F",O20="NO"),I20*R20,"--")</f>
        <v>--</v>
      </c>
      <c r="V20" s="442" t="str">
        <f aca="true" t="shared" si="7" ref="V20:V26">IF(N20="F",I20*R20*ROUND(M20/60,2),"--")</f>
        <v>--</v>
      </c>
      <c r="W20" s="225" t="str">
        <f aca="true" t="shared" si="8" ref="W20:W26">IF(AND(N20="R",O20="NO"),I20*R20*P20/100,"--")</f>
        <v>--</v>
      </c>
      <c r="X20" s="443" t="str">
        <f aca="true" t="shared" si="9" ref="X20:X26">IF(N20="R",I20*R20*ROUND(M20/60,2)*P20/100,"--")</f>
        <v>--</v>
      </c>
      <c r="Y20" s="444" t="str">
        <f aca="true" t="shared" si="10" ref="Y20:Y26">IF(N20="RF",I20*R20*ROUND(M20/60,2),"--")</f>
        <v>--</v>
      </c>
      <c r="Z20" s="445" t="str">
        <f aca="true" t="shared" si="11" ref="Z20:Z26">IF(N20="RR",I20*R20*ROUND(M20/60,2)*P20/100,"--")</f>
        <v>--</v>
      </c>
      <c r="AA20" s="218" t="s">
        <v>418</v>
      </c>
      <c r="AB20" s="438">
        <f aca="true" t="shared" si="12" ref="AB20:AB25">IF(D20="","",SUM(S20:Z20)*IF(AA20="SI",1,2))</f>
        <v>6.20415</v>
      </c>
      <c r="AC20" s="164"/>
    </row>
    <row r="21" spans="2:29" s="1" customFormat="1" ht="16.5" customHeight="1">
      <c r="B21" s="163"/>
      <c r="C21" s="217">
        <v>2</v>
      </c>
      <c r="D21" s="79" t="s">
        <v>272</v>
      </c>
      <c r="E21" s="81" t="s">
        <v>436</v>
      </c>
      <c r="F21" s="230">
        <v>1.5</v>
      </c>
      <c r="G21" s="431">
        <v>1.3787</v>
      </c>
      <c r="H21" s="218">
        <v>13.2</v>
      </c>
      <c r="I21" s="220">
        <f t="shared" si="0"/>
        <v>2.06805</v>
      </c>
      <c r="J21" s="421" t="s">
        <v>693</v>
      </c>
      <c r="K21" s="421" t="s">
        <v>694</v>
      </c>
      <c r="L21" s="233">
        <f t="shared" si="1"/>
        <v>5.000000000058208</v>
      </c>
      <c r="M21" s="221">
        <f t="shared" si="2"/>
        <v>300</v>
      </c>
      <c r="N21" s="218" t="s">
        <v>420</v>
      </c>
      <c r="O21" s="218" t="s">
        <v>429</v>
      </c>
      <c r="P21" s="218"/>
      <c r="Q21" s="218" t="s">
        <v>419</v>
      </c>
      <c r="R21" s="439">
        <f t="shared" si="3"/>
        <v>0.6000000000000001</v>
      </c>
      <c r="S21" s="440">
        <f t="shared" si="4"/>
        <v>6.20415</v>
      </c>
      <c r="T21" s="441" t="str">
        <f t="shared" si="5"/>
        <v>--</v>
      </c>
      <c r="U21" s="223" t="str">
        <f t="shared" si="6"/>
        <v>--</v>
      </c>
      <c r="V21" s="442" t="str">
        <f t="shared" si="7"/>
        <v>--</v>
      </c>
      <c r="W21" s="225" t="str">
        <f t="shared" si="8"/>
        <v>--</v>
      </c>
      <c r="X21" s="443" t="str">
        <f t="shared" si="9"/>
        <v>--</v>
      </c>
      <c r="Y21" s="444" t="str">
        <f t="shared" si="10"/>
        <v>--</v>
      </c>
      <c r="Z21" s="445" t="str">
        <f t="shared" si="11"/>
        <v>--</v>
      </c>
      <c r="AA21" s="218" t="s">
        <v>418</v>
      </c>
      <c r="AB21" s="438">
        <f t="shared" si="12"/>
        <v>6.20415</v>
      </c>
      <c r="AC21" s="164"/>
    </row>
    <row r="22" spans="2:29" s="1" customFormat="1" ht="16.5" customHeight="1">
      <c r="B22" s="163"/>
      <c r="C22" s="217">
        <v>3</v>
      </c>
      <c r="D22" s="79" t="s">
        <v>278</v>
      </c>
      <c r="E22" s="81" t="s">
        <v>430</v>
      </c>
      <c r="F22" s="230">
        <v>3</v>
      </c>
      <c r="G22" s="431">
        <v>1.4748</v>
      </c>
      <c r="H22" s="218">
        <v>13.2</v>
      </c>
      <c r="I22" s="220">
        <f t="shared" si="0"/>
        <v>4.4244</v>
      </c>
      <c r="J22" s="421" t="s">
        <v>64</v>
      </c>
      <c r="K22" s="421" t="s">
        <v>65</v>
      </c>
      <c r="L22" s="233">
        <f t="shared" si="1"/>
        <v>3.9833333332207985</v>
      </c>
      <c r="M22" s="221">
        <f t="shared" si="2"/>
        <v>239</v>
      </c>
      <c r="N22" s="218" t="s">
        <v>420</v>
      </c>
      <c r="O22" s="218" t="s">
        <v>429</v>
      </c>
      <c r="P22" s="218"/>
      <c r="Q22" s="218" t="s">
        <v>419</v>
      </c>
      <c r="R22" s="439">
        <f t="shared" si="3"/>
        <v>0.6000000000000001</v>
      </c>
      <c r="S22" s="440">
        <f t="shared" si="4"/>
        <v>10.565467200000002</v>
      </c>
      <c r="T22" s="441" t="str">
        <f t="shared" si="5"/>
        <v>--</v>
      </c>
      <c r="U22" s="223" t="str">
        <f t="shared" si="6"/>
        <v>--</v>
      </c>
      <c r="V22" s="442" t="str">
        <f t="shared" si="7"/>
        <v>--</v>
      </c>
      <c r="W22" s="225" t="str">
        <f t="shared" si="8"/>
        <v>--</v>
      </c>
      <c r="X22" s="443" t="str">
        <f t="shared" si="9"/>
        <v>--</v>
      </c>
      <c r="Y22" s="444" t="str">
        <f t="shared" si="10"/>
        <v>--</v>
      </c>
      <c r="Z22" s="445" t="str">
        <f t="shared" si="11"/>
        <v>--</v>
      </c>
      <c r="AA22" s="218" t="s">
        <v>418</v>
      </c>
      <c r="AB22" s="438">
        <f t="shared" si="12"/>
        <v>10.565467200000002</v>
      </c>
      <c r="AC22" s="164"/>
    </row>
    <row r="23" spans="2:29" s="1" customFormat="1" ht="16.5" customHeight="1">
      <c r="B23" s="163"/>
      <c r="C23" s="217">
        <v>4</v>
      </c>
      <c r="D23" s="79" t="s">
        <v>278</v>
      </c>
      <c r="E23" s="81" t="s">
        <v>433</v>
      </c>
      <c r="F23" s="230">
        <v>3</v>
      </c>
      <c r="G23" s="431">
        <v>1.4748</v>
      </c>
      <c r="H23" s="218">
        <v>13.2</v>
      </c>
      <c r="I23" s="220">
        <f t="shared" si="0"/>
        <v>4.4244</v>
      </c>
      <c r="J23" s="421" t="s">
        <v>75</v>
      </c>
      <c r="K23" s="421" t="s">
        <v>76</v>
      </c>
      <c r="L23" s="233">
        <f t="shared" si="1"/>
        <v>4.066666666651145</v>
      </c>
      <c r="M23" s="221">
        <f t="shared" si="2"/>
        <v>244</v>
      </c>
      <c r="N23" s="218" t="s">
        <v>420</v>
      </c>
      <c r="O23" s="218" t="s">
        <v>429</v>
      </c>
      <c r="P23" s="218"/>
      <c r="Q23" s="218" t="s">
        <v>419</v>
      </c>
      <c r="R23" s="439">
        <f t="shared" si="3"/>
        <v>0.6000000000000001</v>
      </c>
      <c r="S23" s="440">
        <f t="shared" si="4"/>
        <v>10.804384800000003</v>
      </c>
      <c r="T23" s="441" t="str">
        <f t="shared" si="5"/>
        <v>--</v>
      </c>
      <c r="U23" s="223" t="str">
        <f t="shared" si="6"/>
        <v>--</v>
      </c>
      <c r="V23" s="442" t="str">
        <f t="shared" si="7"/>
        <v>--</v>
      </c>
      <c r="W23" s="225" t="str">
        <f t="shared" si="8"/>
        <v>--</v>
      </c>
      <c r="X23" s="443" t="str">
        <f t="shared" si="9"/>
        <v>--</v>
      </c>
      <c r="Y23" s="444" t="str">
        <f t="shared" si="10"/>
        <v>--</v>
      </c>
      <c r="Z23" s="445" t="str">
        <f t="shared" si="11"/>
        <v>--</v>
      </c>
      <c r="AA23" s="218" t="s">
        <v>418</v>
      </c>
      <c r="AB23" s="438">
        <f t="shared" si="12"/>
        <v>10.804384800000003</v>
      </c>
      <c r="AC23" s="164"/>
    </row>
    <row r="24" spans="2:29" s="1" customFormat="1" ht="16.5" customHeight="1">
      <c r="B24" s="163"/>
      <c r="C24" s="217">
        <v>5</v>
      </c>
      <c r="D24" s="79" t="s">
        <v>278</v>
      </c>
      <c r="E24" s="81" t="s">
        <v>430</v>
      </c>
      <c r="F24" s="230">
        <v>3</v>
      </c>
      <c r="G24" s="431">
        <v>1.4748</v>
      </c>
      <c r="H24" s="218">
        <v>13.2</v>
      </c>
      <c r="I24" s="220">
        <f t="shared" si="0"/>
        <v>4.4244</v>
      </c>
      <c r="J24" s="421" t="s">
        <v>96</v>
      </c>
      <c r="K24" s="421" t="s">
        <v>97</v>
      </c>
      <c r="L24" s="233">
        <f t="shared" si="1"/>
        <v>4.033333333209157</v>
      </c>
      <c r="M24" s="221">
        <f t="shared" si="2"/>
        <v>242</v>
      </c>
      <c r="N24" s="218" t="s">
        <v>420</v>
      </c>
      <c r="O24" s="218" t="s">
        <v>429</v>
      </c>
      <c r="P24" s="218"/>
      <c r="Q24" s="218" t="s">
        <v>419</v>
      </c>
      <c r="R24" s="439">
        <f t="shared" si="3"/>
        <v>0.6000000000000001</v>
      </c>
      <c r="S24" s="440">
        <f t="shared" si="4"/>
        <v>10.698199200000003</v>
      </c>
      <c r="T24" s="441" t="str">
        <f t="shared" si="5"/>
        <v>--</v>
      </c>
      <c r="U24" s="223" t="str">
        <f t="shared" si="6"/>
        <v>--</v>
      </c>
      <c r="V24" s="442" t="str">
        <f t="shared" si="7"/>
        <v>--</v>
      </c>
      <c r="W24" s="225" t="str">
        <f t="shared" si="8"/>
        <v>--</v>
      </c>
      <c r="X24" s="443" t="str">
        <f t="shared" si="9"/>
        <v>--</v>
      </c>
      <c r="Y24" s="444" t="str">
        <f t="shared" si="10"/>
        <v>--</v>
      </c>
      <c r="Z24" s="445" t="str">
        <f t="shared" si="11"/>
        <v>--</v>
      </c>
      <c r="AA24" s="218" t="s">
        <v>418</v>
      </c>
      <c r="AB24" s="438">
        <f t="shared" si="12"/>
        <v>10.698199200000003</v>
      </c>
      <c r="AC24" s="164"/>
    </row>
    <row r="25" spans="2:29" s="1" customFormat="1" ht="16.5" customHeight="1">
      <c r="B25" s="163"/>
      <c r="C25" s="217">
        <v>6</v>
      </c>
      <c r="D25" s="79" t="s">
        <v>270</v>
      </c>
      <c r="E25" s="81" t="s">
        <v>716</v>
      </c>
      <c r="F25" s="230">
        <v>1.5</v>
      </c>
      <c r="G25" s="431">
        <v>1.1432</v>
      </c>
      <c r="H25" s="218">
        <v>13.2</v>
      </c>
      <c r="I25" s="220">
        <f t="shared" si="0"/>
        <v>1.7147999999999999</v>
      </c>
      <c r="J25" s="421" t="s">
        <v>159</v>
      </c>
      <c r="K25" s="421" t="s">
        <v>160</v>
      </c>
      <c r="L25" s="233">
        <f t="shared" si="1"/>
        <v>0.1500000001396984</v>
      </c>
      <c r="M25" s="221">
        <f t="shared" si="2"/>
        <v>9</v>
      </c>
      <c r="N25" s="218" t="s">
        <v>417</v>
      </c>
      <c r="O25" s="218" t="s">
        <v>429</v>
      </c>
      <c r="P25" s="218"/>
      <c r="Q25" s="218" t="s">
        <v>419</v>
      </c>
      <c r="R25" s="439">
        <f t="shared" si="3"/>
        <v>6</v>
      </c>
      <c r="S25" s="440" t="str">
        <f t="shared" si="4"/>
        <v>--</v>
      </c>
      <c r="T25" s="441" t="str">
        <f t="shared" si="5"/>
        <v>--</v>
      </c>
      <c r="U25" s="223" t="str">
        <f t="shared" si="6"/>
        <v>--</v>
      </c>
      <c r="V25" s="442">
        <f t="shared" si="7"/>
        <v>1.5433199999999998</v>
      </c>
      <c r="W25" s="225" t="str">
        <f t="shared" si="8"/>
        <v>--</v>
      </c>
      <c r="X25" s="443" t="str">
        <f t="shared" si="9"/>
        <v>--</v>
      </c>
      <c r="Y25" s="444" t="str">
        <f t="shared" si="10"/>
        <v>--</v>
      </c>
      <c r="Z25" s="445" t="str">
        <f t="shared" si="11"/>
        <v>--</v>
      </c>
      <c r="AA25" s="218" t="s">
        <v>418</v>
      </c>
      <c r="AB25" s="438">
        <f t="shared" si="12"/>
        <v>1.5433199999999998</v>
      </c>
      <c r="AC25" s="164"/>
    </row>
    <row r="26" spans="2:29" s="1" customFormat="1" ht="16.5" customHeight="1" thickBot="1">
      <c r="B26" s="163"/>
      <c r="C26" s="217"/>
      <c r="D26" s="218"/>
      <c r="E26" s="219"/>
      <c r="F26" s="219"/>
      <c r="G26" s="437"/>
      <c r="H26" s="218"/>
      <c r="I26" s="220">
        <f t="shared" si="0"/>
        <v>0</v>
      </c>
      <c r="J26" s="421"/>
      <c r="K26" s="421"/>
      <c r="L26" s="233">
        <f t="shared" si="1"/>
      </c>
      <c r="M26" s="221">
        <f t="shared" si="2"/>
      </c>
      <c r="N26" s="218"/>
      <c r="O26" s="218"/>
      <c r="P26" s="218"/>
      <c r="Q26" s="218"/>
      <c r="R26" s="439">
        <f t="shared" si="3"/>
        <v>6</v>
      </c>
      <c r="S26" s="440" t="str">
        <f t="shared" si="4"/>
        <v>--</v>
      </c>
      <c r="T26" s="441" t="str">
        <f t="shared" si="5"/>
        <v>--</v>
      </c>
      <c r="U26" s="223" t="str">
        <f t="shared" si="6"/>
        <v>--</v>
      </c>
      <c r="V26" s="442" t="str">
        <f t="shared" si="7"/>
        <v>--</v>
      </c>
      <c r="W26" s="225" t="str">
        <f t="shared" si="8"/>
        <v>--</v>
      </c>
      <c r="X26" s="443" t="str">
        <f t="shared" si="9"/>
        <v>--</v>
      </c>
      <c r="Y26" s="444" t="str">
        <f t="shared" si="10"/>
        <v>--</v>
      </c>
      <c r="Z26" s="445" t="str">
        <f t="shared" si="11"/>
        <v>--</v>
      </c>
      <c r="AA26" s="218"/>
      <c r="AB26" s="438"/>
      <c r="AC26" s="164"/>
    </row>
    <row r="27" spans="2:29" s="1" customFormat="1" ht="16.5" customHeight="1" thickBot="1" thickTop="1">
      <c r="B27" s="163"/>
      <c r="C27" s="117" t="s">
        <v>384</v>
      </c>
      <c r="D27" s="118" t="s">
        <v>713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50">
        <f>SUM(S19:S26)</f>
        <v>44.47635120000001</v>
      </c>
      <c r="T27" s="251">
        <f>SUM(T19:T26)</f>
        <v>0</v>
      </c>
      <c r="U27" s="252">
        <f>SUM(U19:U26)</f>
        <v>0</v>
      </c>
      <c r="V27" s="253" t="e">
        <f>SUM(#REF!)</f>
        <v>#REF!</v>
      </c>
      <c r="W27" s="254">
        <f>SUM(W19:W26)</f>
        <v>0</v>
      </c>
      <c r="X27" s="254" t="e">
        <f>SUM(#REF!)</f>
        <v>#REF!</v>
      </c>
      <c r="Y27" s="255">
        <f>SUM(Y19:Y26)</f>
        <v>0</v>
      </c>
      <c r="Z27" s="256" t="e">
        <f>SUM(#REF!)</f>
        <v>#REF!</v>
      </c>
      <c r="AA27" s="257"/>
      <c r="AB27" s="432">
        <f>ROUND(SUM(AB19:AB26),2)</f>
        <v>46.02</v>
      </c>
      <c r="AC27" s="164"/>
    </row>
    <row r="28" spans="2:29" s="132" customFormat="1" ht="9.75" thickTop="1">
      <c r="B28" s="259"/>
      <c r="C28" s="134"/>
      <c r="D28" s="135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1"/>
      <c r="T28" s="261"/>
      <c r="U28" s="261"/>
      <c r="V28" s="261"/>
      <c r="W28" s="261"/>
      <c r="X28" s="261"/>
      <c r="Y28" s="261"/>
      <c r="Z28" s="261"/>
      <c r="AA28" s="260"/>
      <c r="AB28" s="262"/>
      <c r="AC28" s="263"/>
    </row>
    <row r="29" spans="2:29" s="1" customFormat="1" ht="16.5" customHeight="1" thickBot="1">
      <c r="B29" s="264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6"/>
    </row>
    <row r="30" spans="2:29" ht="16.5" customHeight="1" thickTop="1"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8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&amp;L&amp;"Times New Roman,Normal"&amp;8&amp;F-&amp;A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M179"/>
  <sheetViews>
    <sheetView zoomScale="50" zoomScaleNormal="50" workbookViewId="0" topLeftCell="A1">
      <selection activeCell="J33" sqref="J33"/>
    </sheetView>
  </sheetViews>
  <sheetFormatPr defaultColWidth="11.421875" defaultRowHeight="12.75"/>
  <cols>
    <col min="1" max="2" width="15.7109375" style="446" customWidth="1"/>
    <col min="3" max="3" width="7.7109375" style="446" customWidth="1"/>
    <col min="4" max="4" width="17.140625" style="446" customWidth="1"/>
    <col min="5" max="5" width="55.57421875" style="446" bestFit="1" customWidth="1"/>
    <col min="6" max="6" width="15.8515625" style="446" bestFit="1" customWidth="1"/>
    <col min="7" max="8" width="10.7109375" style="446" customWidth="1"/>
    <col min="9" max="22" width="12.7109375" style="446" customWidth="1"/>
    <col min="23" max="16384" width="11.421875" style="446" customWidth="1"/>
  </cols>
  <sheetData>
    <row r="1" ht="36" customHeight="1">
      <c r="V1" s="447"/>
    </row>
    <row r="2" spans="2:22" s="448" customFormat="1" ht="31.5" customHeight="1">
      <c r="B2" s="449" t="str">
        <f>'TOT-0904'!B2</f>
        <v>ANEXO V al Memorándum D.T.E.E. N°   761 /2010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</row>
    <row r="3" spans="1:22" s="452" customFormat="1" ht="11.25">
      <c r="A3" s="450" t="s">
        <v>332</v>
      </c>
      <c r="B3" s="451"/>
      <c r="V3" s="453"/>
    </row>
    <row r="4" spans="1:22" s="452" customFormat="1" ht="11.25">
      <c r="A4" s="450" t="s">
        <v>333</v>
      </c>
      <c r="B4" s="451"/>
      <c r="V4" s="453"/>
    </row>
    <row r="5" spans="2:179" s="454" customFormat="1" ht="20.25">
      <c r="B5" s="542" t="s">
        <v>719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5"/>
      <c r="BX5" s="455"/>
      <c r="BY5" s="455"/>
      <c r="BZ5" s="455"/>
      <c r="CA5" s="455"/>
      <c r="CB5" s="455"/>
      <c r="CC5" s="455"/>
      <c r="CD5" s="455"/>
      <c r="CE5" s="455"/>
      <c r="CF5" s="455"/>
      <c r="CG5" s="455"/>
      <c r="CH5" s="455"/>
      <c r="CI5" s="455"/>
      <c r="CJ5" s="455"/>
      <c r="CK5" s="455"/>
      <c r="CL5" s="455"/>
      <c r="CM5" s="455"/>
      <c r="CN5" s="455"/>
      <c r="CO5" s="455"/>
      <c r="CP5" s="455"/>
      <c r="CQ5" s="455"/>
      <c r="CR5" s="455"/>
      <c r="CS5" s="455"/>
      <c r="CT5" s="455"/>
      <c r="CU5" s="455"/>
      <c r="CV5" s="455"/>
      <c r="CW5" s="455"/>
      <c r="CX5" s="455"/>
      <c r="CY5" s="455"/>
      <c r="CZ5" s="455"/>
      <c r="DA5" s="455"/>
      <c r="DB5" s="455"/>
      <c r="DC5" s="455"/>
      <c r="DD5" s="455"/>
      <c r="DE5" s="455"/>
      <c r="DF5" s="455"/>
      <c r="DG5" s="455"/>
      <c r="DH5" s="455"/>
      <c r="DI5" s="455"/>
      <c r="DJ5" s="455"/>
      <c r="DK5" s="455"/>
      <c r="DL5" s="455"/>
      <c r="DM5" s="455"/>
      <c r="DN5" s="455"/>
      <c r="DO5" s="455"/>
      <c r="DP5" s="455"/>
      <c r="DQ5" s="455"/>
      <c r="DR5" s="455"/>
      <c r="DS5" s="455"/>
      <c r="DT5" s="455"/>
      <c r="DU5" s="455"/>
      <c r="DV5" s="455"/>
      <c r="DW5" s="455"/>
      <c r="DX5" s="455"/>
      <c r="DY5" s="455"/>
      <c r="DZ5" s="455"/>
      <c r="EA5" s="455"/>
      <c r="EB5" s="455"/>
      <c r="EC5" s="455"/>
      <c r="ED5" s="455"/>
      <c r="EE5" s="455"/>
      <c r="EF5" s="455"/>
      <c r="EG5" s="455"/>
      <c r="EH5" s="455"/>
      <c r="EI5" s="455"/>
      <c r="EJ5" s="455"/>
      <c r="EK5" s="455"/>
      <c r="EL5" s="455"/>
      <c r="EM5" s="455"/>
      <c r="EN5" s="455"/>
      <c r="EO5" s="455"/>
      <c r="EP5" s="455"/>
      <c r="EQ5" s="455"/>
      <c r="ER5" s="455"/>
      <c r="ES5" s="455"/>
      <c r="ET5" s="455"/>
      <c r="EU5" s="455"/>
      <c r="EV5" s="455"/>
      <c r="EW5" s="455"/>
      <c r="EX5" s="455"/>
      <c r="EY5" s="455"/>
      <c r="EZ5" s="455"/>
      <c r="FA5" s="455"/>
      <c r="FB5" s="455"/>
      <c r="FC5" s="455"/>
      <c r="FD5" s="455"/>
      <c r="FE5" s="455"/>
      <c r="FF5" s="455"/>
      <c r="FG5" s="455"/>
      <c r="FH5" s="455"/>
      <c r="FI5" s="455"/>
      <c r="FJ5" s="455"/>
      <c r="FK5" s="455"/>
      <c r="FL5" s="455"/>
      <c r="FM5" s="455"/>
      <c r="FN5" s="455"/>
      <c r="FO5" s="455"/>
      <c r="FP5" s="455"/>
      <c r="FQ5" s="455"/>
      <c r="FR5" s="455"/>
      <c r="FS5" s="455"/>
      <c r="FT5" s="455"/>
      <c r="FU5" s="455"/>
      <c r="FV5" s="455"/>
      <c r="FW5" s="455"/>
    </row>
    <row r="6" spans="2:179" s="454" customFormat="1" ht="14.25" customHeight="1"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6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5"/>
      <c r="BM6" s="455"/>
      <c r="BN6" s="455"/>
      <c r="BO6" s="455"/>
      <c r="BP6" s="455"/>
      <c r="BQ6" s="455"/>
      <c r="BR6" s="455"/>
      <c r="BS6" s="455"/>
      <c r="BT6" s="455"/>
      <c r="BU6" s="455"/>
      <c r="BV6" s="455"/>
      <c r="BW6" s="455"/>
      <c r="BX6" s="455"/>
      <c r="BY6" s="455"/>
      <c r="BZ6" s="455"/>
      <c r="CA6" s="455"/>
      <c r="CB6" s="455"/>
      <c r="CC6" s="455"/>
      <c r="CD6" s="455"/>
      <c r="CE6" s="455"/>
      <c r="CF6" s="455"/>
      <c r="CG6" s="455"/>
      <c r="CH6" s="455"/>
      <c r="CI6" s="455"/>
      <c r="CJ6" s="455"/>
      <c r="CK6" s="455"/>
      <c r="CL6" s="455"/>
      <c r="CM6" s="455"/>
      <c r="CN6" s="455"/>
      <c r="CO6" s="455"/>
      <c r="CP6" s="455"/>
      <c r="CQ6" s="455"/>
      <c r="CR6" s="455"/>
      <c r="CS6" s="455"/>
      <c r="CT6" s="455"/>
      <c r="CU6" s="455"/>
      <c r="CV6" s="455"/>
      <c r="CW6" s="455"/>
      <c r="CX6" s="455"/>
      <c r="CY6" s="455"/>
      <c r="CZ6" s="455"/>
      <c r="DA6" s="455"/>
      <c r="DB6" s="455"/>
      <c r="DC6" s="455"/>
      <c r="DD6" s="455"/>
      <c r="DE6" s="455"/>
      <c r="DF6" s="455"/>
      <c r="DG6" s="455"/>
      <c r="DH6" s="455"/>
      <c r="DI6" s="455"/>
      <c r="DJ6" s="455"/>
      <c r="DK6" s="455"/>
      <c r="DL6" s="455"/>
      <c r="DM6" s="455"/>
      <c r="DN6" s="455"/>
      <c r="DO6" s="455"/>
      <c r="DP6" s="455"/>
      <c r="DQ6" s="455"/>
      <c r="DR6" s="455"/>
      <c r="DS6" s="455"/>
      <c r="DT6" s="455"/>
      <c r="DU6" s="455"/>
      <c r="DV6" s="455"/>
      <c r="DW6" s="455"/>
      <c r="DX6" s="455"/>
      <c r="DY6" s="455"/>
      <c r="DZ6" s="455"/>
      <c r="EA6" s="455"/>
      <c r="EB6" s="455"/>
      <c r="EC6" s="455"/>
      <c r="ED6" s="455"/>
      <c r="EE6" s="455"/>
      <c r="EF6" s="455"/>
      <c r="EG6" s="455"/>
      <c r="EH6" s="455"/>
      <c r="EI6" s="455"/>
      <c r="EJ6" s="455"/>
      <c r="EK6" s="455"/>
      <c r="EL6" s="455"/>
      <c r="EM6" s="455"/>
      <c r="EN6" s="455"/>
      <c r="EO6" s="455"/>
      <c r="EP6" s="455"/>
      <c r="EQ6" s="455"/>
      <c r="ER6" s="455"/>
      <c r="ES6" s="455"/>
      <c r="ET6" s="455"/>
      <c r="EU6" s="455"/>
      <c r="EV6" s="455"/>
      <c r="EW6" s="455"/>
      <c r="EX6" s="455"/>
      <c r="EY6" s="455"/>
      <c r="EZ6" s="455"/>
      <c r="FA6" s="455"/>
      <c r="FB6" s="455"/>
      <c r="FC6" s="455"/>
      <c r="FD6" s="455"/>
      <c r="FE6" s="455"/>
      <c r="FF6" s="455"/>
      <c r="FG6" s="455"/>
      <c r="FH6" s="455"/>
      <c r="FI6" s="455"/>
      <c r="FJ6" s="455"/>
      <c r="FK6" s="455"/>
      <c r="FL6" s="455"/>
      <c r="FM6" s="455"/>
      <c r="FN6" s="455"/>
      <c r="FO6" s="455"/>
      <c r="FP6" s="455"/>
      <c r="FQ6" s="455"/>
      <c r="FR6" s="455"/>
      <c r="FS6" s="455"/>
      <c r="FT6" s="455"/>
      <c r="FU6" s="455"/>
      <c r="FV6" s="455"/>
      <c r="FW6" s="455"/>
    </row>
    <row r="7" spans="2:179" s="457" customFormat="1" ht="18.75">
      <c r="B7" s="543" t="s">
        <v>221</v>
      </c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8"/>
      <c r="BP7" s="458"/>
      <c r="BQ7" s="458"/>
      <c r="BR7" s="458"/>
      <c r="BS7" s="458"/>
      <c r="BT7" s="458"/>
      <c r="BU7" s="458"/>
      <c r="BV7" s="458"/>
      <c r="BW7" s="458"/>
      <c r="BX7" s="458"/>
      <c r="BY7" s="458"/>
      <c r="BZ7" s="458"/>
      <c r="CA7" s="458"/>
      <c r="CB7" s="458"/>
      <c r="CC7" s="458"/>
      <c r="CD7" s="458"/>
      <c r="CE7" s="458"/>
      <c r="CF7" s="458"/>
      <c r="CG7" s="458"/>
      <c r="CH7" s="458"/>
      <c r="CI7" s="458"/>
      <c r="CJ7" s="458"/>
      <c r="CK7" s="458"/>
      <c r="CL7" s="458"/>
      <c r="CM7" s="458"/>
      <c r="CN7" s="458"/>
      <c r="CO7" s="458"/>
      <c r="CP7" s="458"/>
      <c r="CQ7" s="458"/>
      <c r="CR7" s="458"/>
      <c r="CS7" s="458"/>
      <c r="CT7" s="458"/>
      <c r="CU7" s="458"/>
      <c r="CV7" s="458"/>
      <c r="CW7" s="458"/>
      <c r="CX7" s="458"/>
      <c r="CY7" s="458"/>
      <c r="CZ7" s="458"/>
      <c r="DA7" s="458"/>
      <c r="DB7" s="458"/>
      <c r="DC7" s="458"/>
      <c r="DD7" s="458"/>
      <c r="DE7" s="458"/>
      <c r="DF7" s="458"/>
      <c r="DG7" s="458"/>
      <c r="DH7" s="458"/>
      <c r="DI7" s="458"/>
      <c r="DJ7" s="458"/>
      <c r="DK7" s="458"/>
      <c r="DL7" s="458"/>
      <c r="DM7" s="458"/>
      <c r="DN7" s="458"/>
      <c r="DO7" s="458"/>
      <c r="DP7" s="458"/>
      <c r="DQ7" s="458"/>
      <c r="DR7" s="458"/>
      <c r="DS7" s="458"/>
      <c r="DT7" s="458"/>
      <c r="DU7" s="458"/>
      <c r="DV7" s="458"/>
      <c r="DW7" s="458"/>
      <c r="DX7" s="458"/>
      <c r="DY7" s="458"/>
      <c r="DZ7" s="458"/>
      <c r="EA7" s="458"/>
      <c r="EB7" s="458"/>
      <c r="EC7" s="458"/>
      <c r="ED7" s="458"/>
      <c r="EE7" s="458"/>
      <c r="EF7" s="458"/>
      <c r="EG7" s="458"/>
      <c r="EH7" s="458"/>
      <c r="EI7" s="458"/>
      <c r="EJ7" s="458"/>
      <c r="EK7" s="458"/>
      <c r="EL7" s="458"/>
      <c r="EM7" s="458"/>
      <c r="EN7" s="458"/>
      <c r="EO7" s="458"/>
      <c r="EP7" s="458"/>
      <c r="EQ7" s="458"/>
      <c r="ER7" s="458"/>
      <c r="ES7" s="458"/>
      <c r="ET7" s="458"/>
      <c r="EU7" s="458"/>
      <c r="EV7" s="458"/>
      <c r="EW7" s="458"/>
      <c r="EX7" s="458"/>
      <c r="EY7" s="458"/>
      <c r="EZ7" s="458"/>
      <c r="FA7" s="458"/>
      <c r="FB7" s="458"/>
      <c r="FC7" s="458"/>
      <c r="FD7" s="458"/>
      <c r="FE7" s="458"/>
      <c r="FF7" s="458"/>
      <c r="FG7" s="458"/>
      <c r="FH7" s="458"/>
      <c r="FI7" s="458"/>
      <c r="FJ7" s="458"/>
      <c r="FK7" s="458"/>
      <c r="FL7" s="458"/>
      <c r="FM7" s="458"/>
      <c r="FN7" s="458"/>
      <c r="FO7" s="458"/>
      <c r="FP7" s="458"/>
      <c r="FQ7" s="458"/>
      <c r="FR7" s="458"/>
      <c r="FS7" s="458"/>
      <c r="FT7" s="458"/>
      <c r="FU7" s="458"/>
      <c r="FV7" s="458"/>
      <c r="FW7" s="458"/>
    </row>
    <row r="8" spans="2:179" ht="12.75"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60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59"/>
      <c r="BL8" s="459"/>
      <c r="BM8" s="459"/>
      <c r="BN8" s="459"/>
      <c r="BO8" s="459"/>
      <c r="BP8" s="459"/>
      <c r="BQ8" s="459"/>
      <c r="BR8" s="459"/>
      <c r="BS8" s="459"/>
      <c r="BT8" s="459"/>
      <c r="BU8" s="459"/>
      <c r="BV8" s="459"/>
      <c r="BW8" s="459"/>
      <c r="BX8" s="459"/>
      <c r="BY8" s="459"/>
      <c r="BZ8" s="459"/>
      <c r="CA8" s="459"/>
      <c r="CB8" s="459"/>
      <c r="CC8" s="459"/>
      <c r="CD8" s="459"/>
      <c r="CE8" s="459"/>
      <c r="CF8" s="459"/>
      <c r="CG8" s="459"/>
      <c r="CH8" s="459"/>
      <c r="CI8" s="459"/>
      <c r="CJ8" s="459"/>
      <c r="CK8" s="459"/>
      <c r="CL8" s="459"/>
      <c r="CM8" s="459"/>
      <c r="CN8" s="459"/>
      <c r="CO8" s="459"/>
      <c r="CP8" s="459"/>
      <c r="CQ8" s="459"/>
      <c r="CR8" s="459"/>
      <c r="CS8" s="459"/>
      <c r="CT8" s="459"/>
      <c r="CU8" s="459"/>
      <c r="CV8" s="459"/>
      <c r="CW8" s="459"/>
      <c r="CX8" s="459"/>
      <c r="CY8" s="459"/>
      <c r="CZ8" s="459"/>
      <c r="DA8" s="459"/>
      <c r="DB8" s="459"/>
      <c r="DC8" s="459"/>
      <c r="DD8" s="459"/>
      <c r="DE8" s="459"/>
      <c r="DF8" s="459"/>
      <c r="DG8" s="459"/>
      <c r="DH8" s="459"/>
      <c r="DI8" s="459"/>
      <c r="DJ8" s="459"/>
      <c r="DK8" s="459"/>
      <c r="DL8" s="459"/>
      <c r="DM8" s="459"/>
      <c r="DN8" s="459"/>
      <c r="DO8" s="459"/>
      <c r="DP8" s="459"/>
      <c r="DQ8" s="459"/>
      <c r="DR8" s="459"/>
      <c r="DS8" s="459"/>
      <c r="DT8" s="459"/>
      <c r="DU8" s="459"/>
      <c r="DV8" s="459"/>
      <c r="DW8" s="459"/>
      <c r="DX8" s="459"/>
      <c r="DY8" s="459"/>
      <c r="DZ8" s="459"/>
      <c r="EA8" s="459"/>
      <c r="EB8" s="459"/>
      <c r="EC8" s="459"/>
      <c r="ED8" s="459"/>
      <c r="EE8" s="459"/>
      <c r="EF8" s="459"/>
      <c r="EG8" s="459"/>
      <c r="EH8" s="459"/>
      <c r="EI8" s="459"/>
      <c r="EJ8" s="459"/>
      <c r="EK8" s="459"/>
      <c r="EL8" s="459"/>
      <c r="EM8" s="459"/>
      <c r="EN8" s="459"/>
      <c r="EO8" s="459"/>
      <c r="EP8" s="459"/>
      <c r="EQ8" s="459"/>
      <c r="ER8" s="459"/>
      <c r="ES8" s="459"/>
      <c r="ET8" s="459"/>
      <c r="EU8" s="459"/>
      <c r="EV8" s="459"/>
      <c r="EW8" s="459"/>
      <c r="EX8" s="459"/>
      <c r="EY8" s="459"/>
      <c r="EZ8" s="459"/>
      <c r="FA8" s="459"/>
      <c r="FB8" s="459"/>
      <c r="FC8" s="459"/>
      <c r="FD8" s="459"/>
      <c r="FE8" s="459"/>
      <c r="FF8" s="459"/>
      <c r="FG8" s="459"/>
      <c r="FH8" s="459"/>
      <c r="FI8" s="459"/>
      <c r="FJ8" s="459"/>
      <c r="FK8" s="459"/>
      <c r="FL8" s="459"/>
      <c r="FM8" s="459"/>
      <c r="FN8" s="459"/>
      <c r="FO8" s="459"/>
      <c r="FP8" s="459"/>
      <c r="FQ8" s="459"/>
      <c r="FR8" s="459"/>
      <c r="FS8" s="459"/>
      <c r="FT8" s="459"/>
      <c r="FU8" s="459"/>
      <c r="FV8" s="459"/>
      <c r="FW8" s="459"/>
    </row>
    <row r="9" spans="2:179" s="461" customFormat="1" ht="15.75">
      <c r="B9" s="544" t="s">
        <v>720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2"/>
      <c r="BJ9" s="462"/>
      <c r="BK9" s="462"/>
      <c r="BL9" s="462"/>
      <c r="BM9" s="462"/>
      <c r="BN9" s="462"/>
      <c r="BO9" s="462"/>
      <c r="BP9" s="462"/>
      <c r="BQ9" s="462"/>
      <c r="BR9" s="462"/>
      <c r="BS9" s="462"/>
      <c r="BT9" s="462"/>
      <c r="BU9" s="462"/>
      <c r="BV9" s="462"/>
      <c r="BW9" s="462"/>
      <c r="BX9" s="462"/>
      <c r="BY9" s="462"/>
      <c r="BZ9" s="462"/>
      <c r="CA9" s="462"/>
      <c r="CB9" s="462"/>
      <c r="CC9" s="462"/>
      <c r="CD9" s="462"/>
      <c r="CE9" s="462"/>
      <c r="CF9" s="462"/>
      <c r="CG9" s="462"/>
      <c r="CH9" s="462"/>
      <c r="CI9" s="462"/>
      <c r="CJ9" s="462"/>
      <c r="CK9" s="462"/>
      <c r="CL9" s="462"/>
      <c r="CM9" s="462"/>
      <c r="CN9" s="462"/>
      <c r="CO9" s="462"/>
      <c r="CP9" s="462"/>
      <c r="CQ9" s="462"/>
      <c r="CR9" s="462"/>
      <c r="CS9" s="462"/>
      <c r="CT9" s="462"/>
      <c r="CU9" s="462"/>
      <c r="CV9" s="462"/>
      <c r="CW9" s="462"/>
      <c r="CX9" s="462"/>
      <c r="CY9" s="462"/>
      <c r="CZ9" s="462"/>
      <c r="DA9" s="462"/>
      <c r="DB9" s="462"/>
      <c r="DC9" s="462"/>
      <c r="DD9" s="462"/>
      <c r="DE9" s="462"/>
      <c r="DF9" s="462"/>
      <c r="DG9" s="462"/>
      <c r="DH9" s="462"/>
      <c r="DI9" s="462"/>
      <c r="DJ9" s="462"/>
      <c r="DK9" s="462"/>
      <c r="DL9" s="462"/>
      <c r="DM9" s="462"/>
      <c r="DN9" s="462"/>
      <c r="DO9" s="462"/>
      <c r="DP9" s="462"/>
      <c r="DQ9" s="462"/>
      <c r="DR9" s="462"/>
      <c r="DS9" s="462"/>
      <c r="DT9" s="462"/>
      <c r="DU9" s="462"/>
      <c r="DV9" s="462"/>
      <c r="DW9" s="462"/>
      <c r="DX9" s="462"/>
      <c r="DY9" s="462"/>
      <c r="DZ9" s="462"/>
      <c r="EA9" s="462"/>
      <c r="EB9" s="462"/>
      <c r="EC9" s="462"/>
      <c r="ED9" s="462"/>
      <c r="EE9" s="462"/>
      <c r="EF9" s="462"/>
      <c r="EG9" s="462"/>
      <c r="EH9" s="462"/>
      <c r="EI9" s="462"/>
      <c r="EJ9" s="462"/>
      <c r="EK9" s="462"/>
      <c r="EL9" s="462"/>
      <c r="EM9" s="462"/>
      <c r="EN9" s="462"/>
      <c r="EO9" s="462"/>
      <c r="EP9" s="462"/>
      <c r="EQ9" s="462"/>
      <c r="ER9" s="462"/>
      <c r="ES9" s="462"/>
      <c r="ET9" s="462"/>
      <c r="EU9" s="462"/>
      <c r="EV9" s="462"/>
      <c r="EW9" s="462"/>
      <c r="EX9" s="462"/>
      <c r="EY9" s="462"/>
      <c r="EZ9" s="462"/>
      <c r="FA9" s="462"/>
      <c r="FB9" s="462"/>
      <c r="FC9" s="462"/>
      <c r="FD9" s="462"/>
      <c r="FE9" s="462"/>
      <c r="FF9" s="462"/>
      <c r="FG9" s="462"/>
      <c r="FH9" s="462"/>
      <c r="FI9" s="462"/>
      <c r="FJ9" s="462"/>
      <c r="FK9" s="462"/>
      <c r="FL9" s="462"/>
      <c r="FM9" s="462"/>
      <c r="FN9" s="462"/>
      <c r="FO9" s="462"/>
      <c r="FP9" s="462"/>
      <c r="FQ9" s="462"/>
      <c r="FR9" s="462"/>
      <c r="FS9" s="462"/>
      <c r="FT9" s="462"/>
      <c r="FU9" s="462"/>
      <c r="FV9" s="462"/>
      <c r="FW9" s="462"/>
    </row>
    <row r="10" spans="2:179" ht="13.5" thickBot="1"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60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459"/>
      <c r="DU10" s="459"/>
      <c r="DV10" s="459"/>
      <c r="DW10" s="459"/>
      <c r="DX10" s="459"/>
      <c r="DY10" s="459"/>
      <c r="DZ10" s="459"/>
      <c r="EA10" s="459"/>
      <c r="EB10" s="459"/>
      <c r="EC10" s="459"/>
      <c r="ED10" s="459"/>
      <c r="EE10" s="459"/>
      <c r="EF10" s="459"/>
      <c r="EG10" s="459"/>
      <c r="EH10" s="459"/>
      <c r="EI10" s="459"/>
      <c r="EJ10" s="459"/>
      <c r="EK10" s="459"/>
      <c r="EL10" s="459"/>
      <c r="EM10" s="459"/>
      <c r="EN10" s="459"/>
      <c r="EO10" s="459"/>
      <c r="EP10" s="459"/>
      <c r="EQ10" s="459"/>
      <c r="ER10" s="459"/>
      <c r="ES10" s="459"/>
      <c r="ET10" s="459"/>
      <c r="EU10" s="459"/>
      <c r="EV10" s="459"/>
      <c r="EW10" s="459"/>
      <c r="EX10" s="459"/>
      <c r="EY10" s="459"/>
      <c r="EZ10" s="459"/>
      <c r="FA10" s="459"/>
      <c r="FB10" s="459"/>
      <c r="FC10" s="459"/>
      <c r="FD10" s="459"/>
      <c r="FE10" s="459"/>
      <c r="FF10" s="459"/>
      <c r="FG10" s="459"/>
      <c r="FH10" s="459"/>
      <c r="FI10" s="459"/>
      <c r="FJ10" s="459"/>
      <c r="FK10" s="459"/>
      <c r="FL10" s="459"/>
      <c r="FM10" s="459"/>
      <c r="FN10" s="459"/>
      <c r="FO10" s="459"/>
      <c r="FP10" s="459"/>
      <c r="FQ10" s="459"/>
      <c r="FR10" s="459"/>
      <c r="FS10" s="459"/>
      <c r="FT10" s="459"/>
      <c r="FU10" s="459"/>
      <c r="FV10" s="459"/>
      <c r="FW10" s="459"/>
    </row>
    <row r="11" spans="2:179" ht="13.5" thickTop="1">
      <c r="B11" s="463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5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459"/>
      <c r="BQ11" s="459"/>
      <c r="BR11" s="459"/>
      <c r="BS11" s="459"/>
      <c r="BT11" s="459"/>
      <c r="BU11" s="459"/>
      <c r="BV11" s="459"/>
      <c r="BW11" s="459"/>
      <c r="BX11" s="459"/>
      <c r="BY11" s="459"/>
      <c r="BZ11" s="459"/>
      <c r="CA11" s="459"/>
      <c r="CB11" s="459"/>
      <c r="CC11" s="459"/>
      <c r="CD11" s="459"/>
      <c r="CE11" s="459"/>
      <c r="CF11" s="459"/>
      <c r="CG11" s="459"/>
      <c r="CH11" s="459"/>
      <c r="CI11" s="459"/>
      <c r="CJ11" s="459"/>
      <c r="CK11" s="459"/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  <c r="DQ11" s="459"/>
      <c r="DR11" s="459"/>
      <c r="DS11" s="459"/>
      <c r="DT11" s="459"/>
      <c r="DU11" s="459"/>
      <c r="DV11" s="459"/>
      <c r="DW11" s="459"/>
      <c r="DX11" s="459"/>
      <c r="DY11" s="459"/>
      <c r="DZ11" s="459"/>
      <c r="EA11" s="459"/>
      <c r="EB11" s="459"/>
      <c r="EC11" s="459"/>
      <c r="ED11" s="459"/>
      <c r="EE11" s="459"/>
      <c r="EF11" s="459"/>
      <c r="EG11" s="459"/>
      <c r="EH11" s="459"/>
      <c r="EI11" s="459"/>
      <c r="EJ11" s="459"/>
      <c r="EK11" s="459"/>
      <c r="EL11" s="459"/>
      <c r="EM11" s="459"/>
      <c r="EN11" s="459"/>
      <c r="EO11" s="459"/>
      <c r="EP11" s="459"/>
      <c r="EQ11" s="459"/>
      <c r="ER11" s="459"/>
      <c r="ES11" s="459"/>
      <c r="ET11" s="459"/>
      <c r="EU11" s="459"/>
      <c r="EV11" s="459"/>
      <c r="EW11" s="459"/>
      <c r="EX11" s="459"/>
      <c r="EY11" s="459"/>
      <c r="EZ11" s="459"/>
      <c r="FA11" s="459"/>
      <c r="FB11" s="459"/>
      <c r="FC11" s="459"/>
      <c r="FD11" s="459"/>
      <c r="FE11" s="459"/>
      <c r="FF11" s="459"/>
      <c r="FG11" s="459"/>
      <c r="FH11" s="459"/>
      <c r="FI11" s="459"/>
      <c r="FJ11" s="459"/>
      <c r="FK11" s="459"/>
      <c r="FL11" s="459"/>
      <c r="FM11" s="459"/>
      <c r="FN11" s="459"/>
      <c r="FO11" s="459"/>
      <c r="FP11" s="459"/>
      <c r="FQ11" s="459"/>
      <c r="FR11" s="459"/>
      <c r="FS11" s="459"/>
      <c r="FT11" s="459"/>
      <c r="FU11" s="459"/>
      <c r="FV11" s="459"/>
      <c r="FW11" s="459"/>
    </row>
    <row r="12" spans="2:179" s="461" customFormat="1" ht="15.75">
      <c r="B12" s="539" t="s">
        <v>721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1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  <c r="AT12" s="462"/>
      <c r="AU12" s="462"/>
      <c r="AV12" s="462"/>
      <c r="AW12" s="462"/>
      <c r="AX12" s="462"/>
      <c r="AY12" s="462"/>
      <c r="AZ12" s="462"/>
      <c r="BA12" s="462"/>
      <c r="BB12" s="462"/>
      <c r="BC12" s="462"/>
      <c r="BD12" s="462"/>
      <c r="BE12" s="462"/>
      <c r="BF12" s="462"/>
      <c r="BG12" s="462"/>
      <c r="BH12" s="462"/>
      <c r="BI12" s="462"/>
      <c r="BJ12" s="462"/>
      <c r="BK12" s="462"/>
      <c r="BL12" s="462"/>
      <c r="BM12" s="462"/>
      <c r="BN12" s="462"/>
      <c r="BO12" s="462"/>
      <c r="BP12" s="462"/>
      <c r="BQ12" s="462"/>
      <c r="BR12" s="462"/>
      <c r="BS12" s="462"/>
      <c r="BT12" s="462"/>
      <c r="BU12" s="462"/>
      <c r="BV12" s="462"/>
      <c r="BW12" s="462"/>
      <c r="BX12" s="462"/>
      <c r="BY12" s="462"/>
      <c r="BZ12" s="462"/>
      <c r="CA12" s="462"/>
      <c r="CB12" s="462"/>
      <c r="CC12" s="462"/>
      <c r="CD12" s="462"/>
      <c r="CE12" s="462"/>
      <c r="CF12" s="462"/>
      <c r="CG12" s="462"/>
      <c r="CH12" s="462"/>
      <c r="CI12" s="462"/>
      <c r="CJ12" s="462"/>
      <c r="CK12" s="462"/>
      <c r="CL12" s="462"/>
      <c r="CM12" s="462"/>
      <c r="CN12" s="462"/>
      <c r="CO12" s="462"/>
      <c r="CP12" s="462"/>
      <c r="CQ12" s="462"/>
      <c r="CR12" s="462"/>
      <c r="CS12" s="462"/>
      <c r="CT12" s="462"/>
      <c r="CU12" s="462"/>
      <c r="CV12" s="462"/>
      <c r="CW12" s="462"/>
      <c r="CX12" s="462"/>
      <c r="CY12" s="462"/>
      <c r="CZ12" s="462"/>
      <c r="DA12" s="462"/>
      <c r="DB12" s="462"/>
      <c r="DC12" s="462"/>
      <c r="DD12" s="462"/>
      <c r="DE12" s="462"/>
      <c r="DF12" s="462"/>
      <c r="DG12" s="462"/>
      <c r="DH12" s="462"/>
      <c r="DI12" s="462"/>
      <c r="DJ12" s="462"/>
      <c r="DK12" s="462"/>
      <c r="DL12" s="462"/>
      <c r="DM12" s="462"/>
      <c r="DN12" s="462"/>
      <c r="DO12" s="462"/>
      <c r="DP12" s="462"/>
      <c r="DQ12" s="462"/>
      <c r="DR12" s="462"/>
      <c r="DS12" s="462"/>
      <c r="DT12" s="462"/>
      <c r="DU12" s="462"/>
      <c r="DV12" s="462"/>
      <c r="DW12" s="462"/>
      <c r="DX12" s="462"/>
      <c r="DY12" s="462"/>
      <c r="DZ12" s="462"/>
      <c r="EA12" s="462"/>
      <c r="EB12" s="462"/>
      <c r="EC12" s="462"/>
      <c r="ED12" s="462"/>
      <c r="EE12" s="462"/>
      <c r="EF12" s="462"/>
      <c r="EG12" s="462"/>
      <c r="EH12" s="462"/>
      <c r="EI12" s="462"/>
      <c r="EJ12" s="462"/>
      <c r="EK12" s="462"/>
      <c r="EL12" s="462"/>
      <c r="EM12" s="462"/>
      <c r="EN12" s="462"/>
      <c r="EO12" s="462"/>
      <c r="EP12" s="462"/>
      <c r="EQ12" s="462"/>
      <c r="ER12" s="462"/>
      <c r="ES12" s="462"/>
      <c r="ET12" s="462"/>
      <c r="EU12" s="462"/>
      <c r="EV12" s="462"/>
      <c r="EW12" s="462"/>
      <c r="EX12" s="462"/>
      <c r="EY12" s="462"/>
      <c r="EZ12" s="462"/>
      <c r="FA12" s="462"/>
      <c r="FB12" s="462"/>
      <c r="FC12" s="462"/>
      <c r="FD12" s="462"/>
      <c r="FE12" s="462"/>
      <c r="FF12" s="462"/>
      <c r="FG12" s="462"/>
      <c r="FH12" s="462"/>
      <c r="FI12" s="462"/>
      <c r="FJ12" s="462"/>
      <c r="FK12" s="462"/>
      <c r="FL12" s="462"/>
      <c r="FM12" s="462"/>
      <c r="FN12" s="462"/>
      <c r="FO12" s="462"/>
      <c r="FP12" s="462"/>
      <c r="FQ12" s="462"/>
      <c r="FR12" s="462"/>
      <c r="FS12" s="462"/>
      <c r="FT12" s="462"/>
      <c r="FU12" s="462"/>
      <c r="FV12" s="462"/>
      <c r="FW12" s="462"/>
    </row>
    <row r="13" spans="2:22" ht="13.5" thickBot="1">
      <c r="B13" s="466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8"/>
    </row>
    <row r="14" spans="2:22" s="469" customFormat="1" ht="33.75" customHeight="1" thickBot="1" thickTop="1">
      <c r="B14" s="470"/>
      <c r="C14" s="471"/>
      <c r="D14" s="472" t="s">
        <v>722</v>
      </c>
      <c r="E14" s="472" t="s">
        <v>222</v>
      </c>
      <c r="F14" s="473" t="s">
        <v>343</v>
      </c>
      <c r="G14" s="473" t="s">
        <v>344</v>
      </c>
      <c r="H14" s="474" t="s">
        <v>223</v>
      </c>
      <c r="I14" s="475">
        <v>39539</v>
      </c>
      <c r="J14" s="475">
        <v>39569</v>
      </c>
      <c r="K14" s="475">
        <v>39600</v>
      </c>
      <c r="L14" s="475">
        <v>39630</v>
      </c>
      <c r="M14" s="475">
        <v>39661</v>
      </c>
      <c r="N14" s="475">
        <v>39692</v>
      </c>
      <c r="O14" s="475">
        <v>39722</v>
      </c>
      <c r="P14" s="475">
        <v>39753</v>
      </c>
      <c r="Q14" s="475">
        <v>39783</v>
      </c>
      <c r="R14" s="475">
        <v>39814</v>
      </c>
      <c r="S14" s="475">
        <v>39845</v>
      </c>
      <c r="T14" s="475">
        <v>39873</v>
      </c>
      <c r="U14" s="475">
        <v>39904</v>
      </c>
      <c r="V14" s="476"/>
    </row>
    <row r="15" spans="2:22" s="477" customFormat="1" ht="19.5" customHeight="1" thickTop="1">
      <c r="B15" s="478"/>
      <c r="C15" s="479"/>
      <c r="D15" s="480"/>
      <c r="E15" s="480"/>
      <c r="F15" s="480"/>
      <c r="G15" s="480"/>
      <c r="H15" s="479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2"/>
      <c r="V15" s="483"/>
    </row>
    <row r="16" spans="2:22" s="477" customFormat="1" ht="19.5" customHeight="1">
      <c r="B16" s="478"/>
      <c r="C16" s="484">
        <f>IF('[1]BASE'!C17="","",'[1]BASE'!C17)</f>
        <v>1</v>
      </c>
      <c r="D16" s="484">
        <f>IF('[1]BASE'!D17="","",'[1]BASE'!D17)</f>
        <v>1403</v>
      </c>
      <c r="E16" s="484" t="str">
        <f>IF('[1]BASE'!E17="","",'[1]BASE'!E17)</f>
        <v>BRAGADO - HENDERSON</v>
      </c>
      <c r="F16" s="484">
        <f>IF('[1]BASE'!F17="","",'[1]BASE'!F17)</f>
        <v>220</v>
      </c>
      <c r="G16" s="485">
        <f>IF('[1]BASE'!G17="","",'[1]BASE'!G17)</f>
        <v>177</v>
      </c>
      <c r="H16" s="486" t="str">
        <f>'[1]BASE'!H17</f>
        <v>A</v>
      </c>
      <c r="I16" s="487">
        <f>IF('[1]BASE'!ED17="","",'[1]BASE'!ED17)</f>
      </c>
      <c r="J16" s="487">
        <f>IF('[1]BASE'!EE17="","",'[1]BASE'!EE17)</f>
      </c>
      <c r="K16" s="487">
        <f>IF('[1]BASE'!EF17="","",'[1]BASE'!EF17)</f>
      </c>
      <c r="L16" s="487">
        <f>IF('[1]BASE'!EG17="","",'[1]BASE'!EG17)</f>
      </c>
      <c r="M16" s="487">
        <f>IF('[1]BASE'!EH17="","",'[1]BASE'!EH17)</f>
      </c>
      <c r="N16" s="487">
        <f>IF('[1]BASE'!EI17="","",'[1]BASE'!EI17)</f>
      </c>
      <c r="O16" s="487">
        <f>IF('[1]BASE'!EJ17="","",'[1]BASE'!EJ17)</f>
      </c>
      <c r="P16" s="487">
        <f>IF('[1]BASE'!EK17="","",'[1]BASE'!EK17)</f>
      </c>
      <c r="Q16" s="487">
        <f>IF('[1]BASE'!EL17="","",'[1]BASE'!EL17)</f>
      </c>
      <c r="R16" s="487">
        <f>IF('[1]BASE'!EM17="","",'[1]BASE'!EM17)</f>
      </c>
      <c r="S16" s="487">
        <f>IF('[1]BASE'!EN17="","",'[1]BASE'!EN17)</f>
        <v>1</v>
      </c>
      <c r="T16" s="487">
        <f>IF('[1]BASE'!EO17="","",'[1]BASE'!EO17)</f>
      </c>
      <c r="U16" s="488"/>
      <c r="V16" s="483"/>
    </row>
    <row r="17" spans="2:22" s="477" customFormat="1" ht="19.5" customHeight="1">
      <c r="B17" s="478"/>
      <c r="C17" s="489">
        <f>IF('[1]BASE'!C18="","",'[1]BASE'!C18)</f>
        <v>2</v>
      </c>
      <c r="D17" s="489" t="str">
        <f>IF('[1]BASE'!D18="","",'[1]BASE'!D18)</f>
        <v>CE-000</v>
      </c>
      <c r="E17" s="489" t="str">
        <f>IF('[1]BASE'!E18="","",'[1]BASE'!E18)</f>
        <v>AZUL - LAS FLORES</v>
      </c>
      <c r="F17" s="489">
        <f>IF('[1]BASE'!F18="","",'[1]BASE'!F18)</f>
        <v>132</v>
      </c>
      <c r="G17" s="490">
        <f>IF('[1]BASE'!G18="","",'[1]BASE'!G18)</f>
        <v>107</v>
      </c>
      <c r="H17" s="486" t="str">
        <f>'[1]BASE'!H18</f>
        <v>C</v>
      </c>
      <c r="I17" s="487" t="str">
        <f>IF('[1]BASE'!ED18="","",'[1]BASE'!ED18)</f>
        <v>XXXX</v>
      </c>
      <c r="J17" s="487" t="str">
        <f>IF('[1]BASE'!EE18="","",'[1]BASE'!EE18)</f>
        <v>XXXX</v>
      </c>
      <c r="K17" s="487" t="str">
        <f>IF('[1]BASE'!EF18="","",'[1]BASE'!EF18)</f>
        <v>XXXX</v>
      </c>
      <c r="L17" s="487" t="str">
        <f>IF('[1]BASE'!EG18="","",'[1]BASE'!EG18)</f>
        <v>XXXX</v>
      </c>
      <c r="M17" s="487" t="str">
        <f>IF('[1]BASE'!EH18="","",'[1]BASE'!EH18)</f>
        <v>XXXX</v>
      </c>
      <c r="N17" s="487" t="str">
        <f>IF('[1]BASE'!EI18="","",'[1]BASE'!EI18)</f>
        <v>XXXX</v>
      </c>
      <c r="O17" s="487" t="str">
        <f>IF('[1]BASE'!EJ18="","",'[1]BASE'!EJ18)</f>
        <v>XXXX</v>
      </c>
      <c r="P17" s="487" t="str">
        <f>IF('[1]BASE'!EK18="","",'[1]BASE'!EK18)</f>
        <v>XXXX</v>
      </c>
      <c r="Q17" s="487" t="str">
        <f>IF('[1]BASE'!EL18="","",'[1]BASE'!EL18)</f>
        <v>XXXX</v>
      </c>
      <c r="R17" s="487" t="str">
        <f>IF('[1]BASE'!EM18="","",'[1]BASE'!EM18)</f>
        <v>XXXX</v>
      </c>
      <c r="S17" s="487" t="str">
        <f>IF('[1]BASE'!EN18="","",'[1]BASE'!EN18)</f>
        <v>XXXX</v>
      </c>
      <c r="T17" s="487" t="str">
        <f>IF('[1]BASE'!EO18="","",'[1]BASE'!EO18)</f>
        <v>XXXX</v>
      </c>
      <c r="U17" s="488"/>
      <c r="V17" s="483"/>
    </row>
    <row r="18" spans="2:22" s="477" customFormat="1" ht="19.5" customHeight="1">
      <c r="B18" s="478"/>
      <c r="C18" s="491">
        <f>IF('[1]BASE'!C19="","",'[1]BASE'!C19)</f>
        <v>3</v>
      </c>
      <c r="D18" s="491">
        <f>IF('[1]BASE'!D19="","",'[1]BASE'!D19)</f>
        <v>1534</v>
      </c>
      <c r="E18" s="491" t="str">
        <f>IF('[1]BASE'!E19="","",'[1]BASE'!E19)</f>
        <v>BAHIA BLANCA - NORTE II</v>
      </c>
      <c r="F18" s="491">
        <f>IF('[1]BASE'!F19="","",'[1]BASE'!F19)</f>
        <v>132</v>
      </c>
      <c r="G18" s="492">
        <f>IF('[1]BASE'!G19="","",'[1]BASE'!G19)</f>
        <v>19</v>
      </c>
      <c r="H18" s="486" t="str">
        <f>'[1]BASE'!H19</f>
        <v>C</v>
      </c>
      <c r="I18" s="487">
        <f>IF('[1]BASE'!ED19="","",'[1]BASE'!ED19)</f>
      </c>
      <c r="J18" s="487">
        <f>IF('[1]BASE'!EE19="","",'[1]BASE'!EE19)</f>
      </c>
      <c r="K18" s="487">
        <f>IF('[1]BASE'!EF19="","",'[1]BASE'!EF19)</f>
      </c>
      <c r="L18" s="487">
        <f>IF('[1]BASE'!EG19="","",'[1]BASE'!EG19)</f>
      </c>
      <c r="M18" s="487">
        <f>IF('[1]BASE'!EH19="","",'[1]BASE'!EH19)</f>
      </c>
      <c r="N18" s="487">
        <f>IF('[1]BASE'!EI19="","",'[1]BASE'!EI19)</f>
      </c>
      <c r="O18" s="487">
        <f>IF('[1]BASE'!EJ19="","",'[1]BASE'!EJ19)</f>
      </c>
      <c r="P18" s="487">
        <f>IF('[1]BASE'!EK19="","",'[1]BASE'!EK19)</f>
      </c>
      <c r="Q18" s="487">
        <f>IF('[1]BASE'!EL19="","",'[1]BASE'!EL19)</f>
      </c>
      <c r="R18" s="487">
        <f>IF('[1]BASE'!EM19="","",'[1]BASE'!EM19)</f>
      </c>
      <c r="S18" s="487">
        <f>IF('[1]BASE'!EN19="","",'[1]BASE'!EN19)</f>
      </c>
      <c r="T18" s="487">
        <f>IF('[1]BASE'!EO19="","",'[1]BASE'!EO19)</f>
      </c>
      <c r="U18" s="488"/>
      <c r="V18" s="483"/>
    </row>
    <row r="19" spans="2:22" s="477" customFormat="1" ht="19.5" customHeight="1">
      <c r="B19" s="478"/>
      <c r="C19" s="489">
        <f>IF('[1]BASE'!C20="","",'[1]BASE'!C20)</f>
        <v>4</v>
      </c>
      <c r="D19" s="489">
        <f>IF('[1]BASE'!D20="","",'[1]BASE'!D20)</f>
        <v>1532</v>
      </c>
      <c r="E19" s="489" t="str">
        <f>IF('[1]BASE'!E20="","",'[1]BASE'!E20)</f>
        <v>BAHIA BLANCA - P. LURO</v>
      </c>
      <c r="F19" s="489">
        <f>IF('[1]BASE'!F20="","",'[1]BASE'!F20)</f>
        <v>132</v>
      </c>
      <c r="G19" s="490">
        <f>IF('[1]BASE'!G20="","",'[1]BASE'!G20)</f>
        <v>141</v>
      </c>
      <c r="H19" s="486" t="str">
        <f>'[1]BASE'!H20</f>
        <v>B</v>
      </c>
      <c r="I19" s="487">
        <f>IF('[1]BASE'!ED20="","",'[1]BASE'!ED20)</f>
        <v>1</v>
      </c>
      <c r="J19" s="487">
        <f>IF('[1]BASE'!EE20="","",'[1]BASE'!EE20)</f>
      </c>
      <c r="K19" s="487">
        <f>IF('[1]BASE'!EF20="","",'[1]BASE'!EF20)</f>
      </c>
      <c r="L19" s="487">
        <f>IF('[1]BASE'!EG20="","",'[1]BASE'!EG20)</f>
      </c>
      <c r="M19" s="487">
        <f>IF('[1]BASE'!EH20="","",'[1]BASE'!EH20)</f>
      </c>
      <c r="N19" s="487">
        <f>IF('[1]BASE'!EI20="","",'[1]BASE'!EI20)</f>
      </c>
      <c r="O19" s="487">
        <f>IF('[1]BASE'!EJ20="","",'[1]BASE'!EJ20)</f>
      </c>
      <c r="P19" s="487">
        <f>IF('[1]BASE'!EK20="","",'[1]BASE'!EK20)</f>
      </c>
      <c r="Q19" s="487">
        <f>IF('[1]BASE'!EL20="","",'[1]BASE'!EL20)</f>
      </c>
      <c r="R19" s="487">
        <f>IF('[1]BASE'!EM20="","",'[1]BASE'!EM20)</f>
        <v>1</v>
      </c>
      <c r="S19" s="487">
        <f>IF('[1]BASE'!EN20="","",'[1]BASE'!EN20)</f>
        <v>1</v>
      </c>
      <c r="T19" s="487">
        <f>IF('[1]BASE'!EO20="","",'[1]BASE'!EO20)</f>
      </c>
      <c r="U19" s="488"/>
      <c r="V19" s="483"/>
    </row>
    <row r="20" spans="2:22" s="477" customFormat="1" ht="19.5" customHeight="1">
      <c r="B20" s="478"/>
      <c r="C20" s="491">
        <f>IF('[1]BASE'!C21="","",'[1]BASE'!C21)</f>
        <v>5</v>
      </c>
      <c r="D20" s="491">
        <f>IF('[1]BASE'!D21="","",'[1]BASE'!D21)</f>
        <v>1535</v>
      </c>
      <c r="E20" s="491" t="str">
        <f>IF('[1]BASE'!E21="","",'[1]BASE'!E21)</f>
        <v>BAHIA BLANCA - PETROQ. BAHIA BLANCA 1</v>
      </c>
      <c r="F20" s="491">
        <f>IF('[1]BASE'!F21="","",'[1]BASE'!F21)</f>
        <v>132</v>
      </c>
      <c r="G20" s="492">
        <f>IF('[1]BASE'!G21="","",'[1]BASE'!G21)</f>
        <v>29.8</v>
      </c>
      <c r="H20" s="486" t="str">
        <f>'[1]BASE'!H21</f>
        <v>C</v>
      </c>
      <c r="I20" s="487">
        <f>IF('[1]BASE'!ED21="","",'[1]BASE'!ED21)</f>
      </c>
      <c r="J20" s="487">
        <f>IF('[1]BASE'!EE21="","",'[1]BASE'!EE21)</f>
      </c>
      <c r="K20" s="487">
        <f>IF('[1]BASE'!EF21="","",'[1]BASE'!EF21)</f>
      </c>
      <c r="L20" s="487">
        <f>IF('[1]BASE'!EG21="","",'[1]BASE'!EG21)</f>
      </c>
      <c r="M20" s="487">
        <f>IF('[1]BASE'!EH21="","",'[1]BASE'!EH21)</f>
      </c>
      <c r="N20" s="487">
        <f>IF('[1]BASE'!EI21="","",'[1]BASE'!EI21)</f>
      </c>
      <c r="O20" s="487">
        <f>IF('[1]BASE'!EJ21="","",'[1]BASE'!EJ21)</f>
      </c>
      <c r="P20" s="487">
        <f>IF('[1]BASE'!EK21="","",'[1]BASE'!EK21)</f>
        <v>1</v>
      </c>
      <c r="Q20" s="487">
        <f>IF('[1]BASE'!EL21="","",'[1]BASE'!EL21)</f>
      </c>
      <c r="R20" s="487">
        <f>IF('[1]BASE'!EM21="","",'[1]BASE'!EM21)</f>
      </c>
      <c r="S20" s="487">
        <f>IF('[1]BASE'!EN21="","",'[1]BASE'!EN21)</f>
      </c>
      <c r="T20" s="487">
        <f>IF('[1]BASE'!EO21="","",'[1]BASE'!EO21)</f>
      </c>
      <c r="U20" s="488"/>
      <c r="V20" s="483"/>
    </row>
    <row r="21" spans="2:22" s="477" customFormat="1" ht="19.5" customHeight="1">
      <c r="B21" s="478"/>
      <c r="C21" s="489">
        <f>IF('[1]BASE'!C22="","",'[1]BASE'!C22)</f>
        <v>6</v>
      </c>
      <c r="D21" s="489">
        <f>IF('[1]BASE'!D22="","",'[1]BASE'!D22)</f>
        <v>1531</v>
      </c>
      <c r="E21" s="489" t="str">
        <f>IF('[1]BASE'!E22="","",'[1]BASE'!E22)</f>
        <v>BAHIA BLANCA - PRINGLES</v>
      </c>
      <c r="F21" s="489">
        <f>IF('[1]BASE'!F22="","",'[1]BASE'!F22)</f>
        <v>132</v>
      </c>
      <c r="G21" s="490">
        <f>IF('[1]BASE'!G22="","",'[1]BASE'!G22)</f>
        <v>109</v>
      </c>
      <c r="H21" s="486" t="str">
        <f>'[1]BASE'!H22</f>
        <v>C</v>
      </c>
      <c r="I21" s="487">
        <f>IF('[1]BASE'!ED22="","",'[1]BASE'!ED22)</f>
        <v>1</v>
      </c>
      <c r="J21" s="487">
        <f>IF('[1]BASE'!EE22="","",'[1]BASE'!EE22)</f>
      </c>
      <c r="K21" s="487">
        <f>IF('[1]BASE'!EF22="","",'[1]BASE'!EF22)</f>
      </c>
      <c r="L21" s="487">
        <f>IF('[1]BASE'!EG22="","",'[1]BASE'!EG22)</f>
      </c>
      <c r="M21" s="487">
        <f>IF('[1]BASE'!EH22="","",'[1]BASE'!EH22)</f>
      </c>
      <c r="N21" s="487">
        <f>IF('[1]BASE'!EI22="","",'[1]BASE'!EI22)</f>
      </c>
      <c r="O21" s="487">
        <f>IF('[1]BASE'!EJ22="","",'[1]BASE'!EJ22)</f>
      </c>
      <c r="P21" s="487">
        <f>IF('[1]BASE'!EK22="","",'[1]BASE'!EK22)</f>
      </c>
      <c r="Q21" s="487">
        <f>IF('[1]BASE'!EL22="","",'[1]BASE'!EL22)</f>
      </c>
      <c r="R21" s="487">
        <f>IF('[1]BASE'!EM22="","",'[1]BASE'!EM22)</f>
      </c>
      <c r="S21" s="487">
        <f>IF('[1]BASE'!EN22="","",'[1]BASE'!EN22)</f>
      </c>
      <c r="T21" s="487">
        <f>IF('[1]BASE'!EO22="","",'[1]BASE'!EO22)</f>
        <v>1</v>
      </c>
      <c r="U21" s="488"/>
      <c r="V21" s="483"/>
    </row>
    <row r="22" spans="2:22" s="477" customFormat="1" ht="19.5" customHeight="1">
      <c r="B22" s="478"/>
      <c r="C22" s="489">
        <f>IF('[1]BASE'!C23="","",'[1]BASE'!C23)</f>
        <v>7</v>
      </c>
      <c r="D22" s="491">
        <f>IF('[1]BASE'!D23="","",'[1]BASE'!D23)</f>
        <v>1522</v>
      </c>
      <c r="E22" s="491" t="str">
        <f>IF('[1]BASE'!E23="","",'[1]BASE'!E23)</f>
        <v>BALCARCE - MAR DEL PLATA</v>
      </c>
      <c r="F22" s="491">
        <f>IF('[1]BASE'!F23="","",'[1]BASE'!F23)</f>
        <v>132</v>
      </c>
      <c r="G22" s="492">
        <f>IF('[1]BASE'!G23="","",'[1]BASE'!G23)</f>
        <v>62.9</v>
      </c>
      <c r="H22" s="486" t="str">
        <f>'[1]BASE'!H23</f>
        <v>C</v>
      </c>
      <c r="I22" s="487">
        <f>IF('[1]BASE'!ED23="","",'[1]BASE'!ED23)</f>
      </c>
      <c r="J22" s="487">
        <f>IF('[1]BASE'!EE23="","",'[1]BASE'!EE23)</f>
      </c>
      <c r="K22" s="487">
        <f>IF('[1]BASE'!EF23="","",'[1]BASE'!EF23)</f>
      </c>
      <c r="L22" s="487">
        <f>IF('[1]BASE'!EG23="","",'[1]BASE'!EG23)</f>
      </c>
      <c r="M22" s="487">
        <f>IF('[1]BASE'!EH23="","",'[1]BASE'!EH23)</f>
      </c>
      <c r="N22" s="487">
        <f>IF('[1]BASE'!EI23="","",'[1]BASE'!EI23)</f>
      </c>
      <c r="O22" s="487">
        <f>IF('[1]BASE'!EJ23="","",'[1]BASE'!EJ23)</f>
      </c>
      <c r="P22" s="487">
        <f>IF('[1]BASE'!EK23="","",'[1]BASE'!EK23)</f>
        <v>2</v>
      </c>
      <c r="Q22" s="487">
        <f>IF('[1]BASE'!EL23="","",'[1]BASE'!EL23)</f>
        <v>1</v>
      </c>
      <c r="R22" s="487">
        <f>IF('[1]BASE'!EM23="","",'[1]BASE'!EM23)</f>
        <v>1</v>
      </c>
      <c r="S22" s="487">
        <f>IF('[1]BASE'!EN23="","",'[1]BASE'!EN23)</f>
      </c>
      <c r="T22" s="487">
        <f>IF('[1]BASE'!EO23="","",'[1]BASE'!EO23)</f>
      </c>
      <c r="U22" s="488"/>
      <c r="V22" s="483"/>
    </row>
    <row r="23" spans="2:22" s="477" customFormat="1" ht="19.5" customHeight="1">
      <c r="B23" s="478"/>
      <c r="C23" s="489">
        <f>IF('[1]BASE'!C24="","",'[1]BASE'!C24)</f>
        <v>8</v>
      </c>
      <c r="D23" s="489">
        <f>IF('[1]BASE'!D24="","",'[1]BASE'!D24)</f>
        <v>1406</v>
      </c>
      <c r="E23" s="489" t="str">
        <f>IF('[1]BASE'!E24="","",'[1]BASE'!E24)</f>
        <v>BRAGADO - CHACABUCO</v>
      </c>
      <c r="F23" s="489">
        <f>IF('[1]BASE'!F24="","",'[1]BASE'!F24)</f>
        <v>132</v>
      </c>
      <c r="G23" s="490">
        <f>IF('[1]BASE'!G24="","",'[1]BASE'!G24)</f>
        <v>60.6</v>
      </c>
      <c r="H23" s="486" t="str">
        <f>'[1]BASE'!H24</f>
        <v>B</v>
      </c>
      <c r="I23" s="487">
        <f>IF('[1]BASE'!ED24="","",'[1]BASE'!ED24)</f>
      </c>
      <c r="J23" s="487">
        <f>IF('[1]BASE'!EE24="","",'[1]BASE'!EE24)</f>
      </c>
      <c r="K23" s="487">
        <f>IF('[1]BASE'!EF24="","",'[1]BASE'!EF24)</f>
      </c>
      <c r="L23" s="487">
        <f>IF('[1]BASE'!EG24="","",'[1]BASE'!EG24)</f>
      </c>
      <c r="M23" s="487">
        <f>IF('[1]BASE'!EH24="","",'[1]BASE'!EH24)</f>
      </c>
      <c r="N23" s="487">
        <f>IF('[1]BASE'!EI24="","",'[1]BASE'!EI24)</f>
      </c>
      <c r="O23" s="487">
        <f>IF('[1]BASE'!EJ24="","",'[1]BASE'!EJ24)</f>
      </c>
      <c r="P23" s="487">
        <f>IF('[1]BASE'!EK24="","",'[1]BASE'!EK24)</f>
      </c>
      <c r="Q23" s="487">
        <f>IF('[1]BASE'!EL24="","",'[1]BASE'!EL24)</f>
      </c>
      <c r="R23" s="487">
        <f>IF('[1]BASE'!EM24="","",'[1]BASE'!EM24)</f>
      </c>
      <c r="S23" s="487">
        <f>IF('[1]BASE'!EN24="","",'[1]BASE'!EN24)</f>
      </c>
      <c r="T23" s="487">
        <f>IF('[1]BASE'!EO24="","",'[1]BASE'!EO24)</f>
      </c>
      <c r="U23" s="488"/>
      <c r="V23" s="483"/>
    </row>
    <row r="24" spans="2:22" s="477" customFormat="1" ht="19.5" customHeight="1">
      <c r="B24" s="478"/>
      <c r="C24" s="491">
        <f>IF('[1]BASE'!C25="","",'[1]BASE'!C25)</f>
        <v>9</v>
      </c>
      <c r="D24" s="491">
        <f>IF('[1]BASE'!D25="","",'[1]BASE'!D25)</f>
        <v>1404</v>
      </c>
      <c r="E24" s="491" t="str">
        <f>IF('[1]BASE'!E25="","",'[1]BASE'!E25)</f>
        <v>BRAGADO - CHIVILCOY</v>
      </c>
      <c r="F24" s="491">
        <f>IF('[1]BASE'!F25="","",'[1]BASE'!F25)</f>
        <v>132</v>
      </c>
      <c r="G24" s="492">
        <f>IF('[1]BASE'!G25="","",'[1]BASE'!G25)</f>
        <v>49</v>
      </c>
      <c r="H24" s="486" t="str">
        <f>'[1]BASE'!H25</f>
        <v>B</v>
      </c>
      <c r="I24" s="487">
        <f>IF('[1]BASE'!ED25="","",'[1]BASE'!ED25)</f>
      </c>
      <c r="J24" s="487">
        <f>IF('[1]BASE'!EE25="","",'[1]BASE'!EE25)</f>
      </c>
      <c r="K24" s="487">
        <f>IF('[1]BASE'!EF25="","",'[1]BASE'!EF25)</f>
      </c>
      <c r="L24" s="487">
        <f>IF('[1]BASE'!EG25="","",'[1]BASE'!EG25)</f>
      </c>
      <c r="M24" s="487">
        <f>IF('[1]BASE'!EH25="","",'[1]BASE'!EH25)</f>
      </c>
      <c r="N24" s="487">
        <f>IF('[1]BASE'!EI25="","",'[1]BASE'!EI25)</f>
      </c>
      <c r="O24" s="487">
        <f>IF('[1]BASE'!EJ25="","",'[1]BASE'!EJ25)</f>
      </c>
      <c r="P24" s="487">
        <f>IF('[1]BASE'!EK25="","",'[1]BASE'!EK25)</f>
      </c>
      <c r="Q24" s="487">
        <f>IF('[1]BASE'!EL25="","",'[1]BASE'!EL25)</f>
      </c>
      <c r="R24" s="487">
        <f>IF('[1]BASE'!EM25="","",'[1]BASE'!EM25)</f>
      </c>
      <c r="S24" s="487">
        <f>IF('[1]BASE'!EN25="","",'[1]BASE'!EN25)</f>
      </c>
      <c r="T24" s="487">
        <f>IF('[1]BASE'!EO25="","",'[1]BASE'!EO25)</f>
      </c>
      <c r="U24" s="488"/>
      <c r="V24" s="483"/>
    </row>
    <row r="25" spans="2:22" s="477" customFormat="1" ht="19.5" customHeight="1">
      <c r="B25" s="478"/>
      <c r="C25" s="489">
        <f>IF('[1]BASE'!C26="","",'[1]BASE'!C26)</f>
        <v>10</v>
      </c>
      <c r="D25" s="489">
        <f>IF('[1]BASE'!D26="","",'[1]BASE'!D26)</f>
        <v>1405</v>
      </c>
      <c r="E25" s="489" t="str">
        <f>IF('[1]BASE'!E26="","",'[1]BASE'!E26)</f>
        <v>BRAGADO - SALADILLO</v>
      </c>
      <c r="F25" s="489">
        <f>IF('[1]BASE'!F26="","",'[1]BASE'!F26)</f>
        <v>132</v>
      </c>
      <c r="G25" s="490">
        <f>IF('[1]BASE'!G26="","",'[1]BASE'!G26)</f>
        <v>83.8</v>
      </c>
      <c r="H25" s="486" t="str">
        <f>'[1]BASE'!H26</f>
        <v>B</v>
      </c>
      <c r="I25" s="487">
        <f>IF('[1]BASE'!ED26="","",'[1]BASE'!ED26)</f>
      </c>
      <c r="J25" s="487">
        <f>IF('[1]BASE'!EE26="","",'[1]BASE'!EE26)</f>
      </c>
      <c r="K25" s="487">
        <f>IF('[1]BASE'!EF26="","",'[1]BASE'!EF26)</f>
      </c>
      <c r="L25" s="487">
        <f>IF('[1]BASE'!EG26="","",'[1]BASE'!EG26)</f>
      </c>
      <c r="M25" s="487">
        <f>IF('[1]BASE'!EH26="","",'[1]BASE'!EH26)</f>
      </c>
      <c r="N25" s="487">
        <f>IF('[1]BASE'!EI26="","",'[1]BASE'!EI26)</f>
        <v>1</v>
      </c>
      <c r="O25" s="487">
        <f>IF('[1]BASE'!EJ26="","",'[1]BASE'!EJ26)</f>
      </c>
      <c r="P25" s="487">
        <f>IF('[1]BASE'!EK26="","",'[1]BASE'!EK26)</f>
      </c>
      <c r="Q25" s="487">
        <f>IF('[1]BASE'!EL26="","",'[1]BASE'!EL26)</f>
      </c>
      <c r="R25" s="487">
        <f>IF('[1]BASE'!EM26="","",'[1]BASE'!EM26)</f>
      </c>
      <c r="S25" s="487">
        <f>IF('[1]BASE'!EN26="","",'[1]BASE'!EN26)</f>
      </c>
      <c r="T25" s="487">
        <f>IF('[1]BASE'!EO26="","",'[1]BASE'!EO26)</f>
      </c>
      <c r="U25" s="488"/>
      <c r="V25" s="483"/>
    </row>
    <row r="26" spans="2:22" s="477" customFormat="1" ht="19.5" customHeight="1">
      <c r="B26" s="478"/>
      <c r="C26" s="491">
        <f>IF('[1]BASE'!C27="","",'[1]BASE'!C27)</f>
        <v>11</v>
      </c>
      <c r="D26" s="491">
        <f>IF('[1]BASE'!D27="","",'[1]BASE'!D27)</f>
        <v>1454</v>
      </c>
      <c r="E26" s="491" t="str">
        <f>IF('[1]BASE'!E27="","",'[1]BASE'!E27)</f>
        <v>C. AVELLANEDA - OLAVARRIA VIEJA</v>
      </c>
      <c r="F26" s="491">
        <f>IF('[1]BASE'!F27="","",'[1]BASE'!F27)</f>
        <v>132</v>
      </c>
      <c r="G26" s="492">
        <f>IF('[1]BASE'!G27="","",'[1]BASE'!G27)</f>
        <v>6.3</v>
      </c>
      <c r="H26" s="486" t="str">
        <f>'[1]BASE'!H27</f>
        <v>C</v>
      </c>
      <c r="I26" s="487">
        <f>IF('[1]BASE'!ED27="","",'[1]BASE'!ED27)</f>
      </c>
      <c r="J26" s="487">
        <f>IF('[1]BASE'!EE27="","",'[1]BASE'!EE27)</f>
      </c>
      <c r="K26" s="487">
        <f>IF('[1]BASE'!EF27="","",'[1]BASE'!EF27)</f>
      </c>
      <c r="L26" s="487">
        <f>IF('[1]BASE'!EG27="","",'[1]BASE'!EG27)</f>
      </c>
      <c r="M26" s="487">
        <f>IF('[1]BASE'!EH27="","",'[1]BASE'!EH27)</f>
      </c>
      <c r="N26" s="487">
        <f>IF('[1]BASE'!EI27="","",'[1]BASE'!EI27)</f>
      </c>
      <c r="O26" s="487">
        <f>IF('[1]BASE'!EJ27="","",'[1]BASE'!EJ27)</f>
        <v>1</v>
      </c>
      <c r="P26" s="487">
        <f>IF('[1]BASE'!EK27="","",'[1]BASE'!EK27)</f>
      </c>
      <c r="Q26" s="487">
        <f>IF('[1]BASE'!EL27="","",'[1]BASE'!EL27)</f>
      </c>
      <c r="R26" s="487">
        <f>IF('[1]BASE'!EM27="","",'[1]BASE'!EM27)</f>
      </c>
      <c r="S26" s="487">
        <f>IF('[1]BASE'!EN27="","",'[1]BASE'!EN27)</f>
      </c>
      <c r="T26" s="487">
        <f>IF('[1]BASE'!EO27="","",'[1]BASE'!EO27)</f>
      </c>
      <c r="U26" s="488"/>
      <c r="V26" s="483"/>
    </row>
    <row r="27" spans="2:22" s="477" customFormat="1" ht="19.5" customHeight="1">
      <c r="B27" s="478"/>
      <c r="C27" s="489">
        <f>IF('[1]BASE'!C28="","",'[1]BASE'!C28)</f>
        <v>12</v>
      </c>
      <c r="D27" s="489">
        <f>IF('[1]BASE'!D28="","",'[1]BASE'!D28)</f>
        <v>2617</v>
      </c>
      <c r="E27" s="489" t="str">
        <f>IF('[1]BASE'!E28="","",'[1]BASE'!E28)</f>
        <v>C. PATAGONES - VIEDMA</v>
      </c>
      <c r="F27" s="489">
        <f>IF('[1]BASE'!F28="","",'[1]BASE'!F28)</f>
        <v>132</v>
      </c>
      <c r="G27" s="490">
        <f>IF('[1]BASE'!G28="","",'[1]BASE'!G28)</f>
        <v>2.7</v>
      </c>
      <c r="H27" s="486" t="str">
        <f>'[1]BASE'!H28</f>
        <v>C</v>
      </c>
      <c r="I27" s="487">
        <f>IF('[1]BASE'!ED28="","",'[1]BASE'!ED28)</f>
      </c>
      <c r="J27" s="487">
        <f>IF('[1]BASE'!EE28="","",'[1]BASE'!EE28)</f>
        <v>1</v>
      </c>
      <c r="K27" s="487">
        <f>IF('[1]BASE'!EF28="","",'[1]BASE'!EF28)</f>
      </c>
      <c r="L27" s="487">
        <f>IF('[1]BASE'!EG28="","",'[1]BASE'!EG28)</f>
      </c>
      <c r="M27" s="487">
        <f>IF('[1]BASE'!EH28="","",'[1]BASE'!EH28)</f>
      </c>
      <c r="N27" s="487">
        <f>IF('[1]BASE'!EI28="","",'[1]BASE'!EI28)</f>
      </c>
      <c r="O27" s="487">
        <f>IF('[1]BASE'!EJ28="","",'[1]BASE'!EJ28)</f>
      </c>
      <c r="P27" s="487">
        <f>IF('[1]BASE'!EK28="","",'[1]BASE'!EK28)</f>
      </c>
      <c r="Q27" s="487">
        <f>IF('[1]BASE'!EL28="","",'[1]BASE'!EL28)</f>
      </c>
      <c r="R27" s="487">
        <f>IF('[1]BASE'!EM28="","",'[1]BASE'!EM28)</f>
      </c>
      <c r="S27" s="487">
        <f>IF('[1]BASE'!EN28="","",'[1]BASE'!EN28)</f>
      </c>
      <c r="T27" s="487">
        <f>IF('[1]BASE'!EO28="","",'[1]BASE'!EO28)</f>
      </c>
      <c r="U27" s="488"/>
      <c r="V27" s="483"/>
    </row>
    <row r="28" spans="2:22" s="477" customFormat="1" ht="19.5" customHeight="1">
      <c r="B28" s="478"/>
      <c r="C28" s="491">
        <f>IF('[1]BASE'!C29="","",'[1]BASE'!C29)</f>
        <v>13</v>
      </c>
      <c r="D28" s="491" t="str">
        <f>IF('[1]BASE'!D29="","",'[1]BASE'!D29)</f>
        <v>CE-000</v>
      </c>
      <c r="E28" s="491" t="str">
        <f>IF('[1]BASE'!E29="","",'[1]BASE'!E29)</f>
        <v>CAMPANA - NUEVA CAMPANA</v>
      </c>
      <c r="F28" s="491">
        <f>IF('[1]BASE'!F29="","",'[1]BASE'!F29)</f>
        <v>132</v>
      </c>
      <c r="G28" s="492">
        <f>IF('[1]BASE'!G29="","",'[1]BASE'!G29)</f>
        <v>6.5</v>
      </c>
      <c r="H28" s="486" t="str">
        <f>'[1]BASE'!H29</f>
        <v>C</v>
      </c>
      <c r="I28" s="487" t="str">
        <f>IF('[1]BASE'!ED29="","",'[1]BASE'!ED29)</f>
        <v>XXXX</v>
      </c>
      <c r="J28" s="487" t="str">
        <f>IF('[1]BASE'!EE29="","",'[1]BASE'!EE29)</f>
        <v>XXXX</v>
      </c>
      <c r="K28" s="487" t="str">
        <f>IF('[1]BASE'!EF29="","",'[1]BASE'!EF29)</f>
        <v>XXXX</v>
      </c>
      <c r="L28" s="487" t="str">
        <f>IF('[1]BASE'!EG29="","",'[1]BASE'!EG29)</f>
        <v>XXXX</v>
      </c>
      <c r="M28" s="487" t="str">
        <f>IF('[1]BASE'!EH29="","",'[1]BASE'!EH29)</f>
        <v>XXXX</v>
      </c>
      <c r="N28" s="487" t="str">
        <f>IF('[1]BASE'!EI29="","",'[1]BASE'!EI29)</f>
        <v>XXXX</v>
      </c>
      <c r="O28" s="487" t="str">
        <f>IF('[1]BASE'!EJ29="","",'[1]BASE'!EJ29)</f>
        <v>XXXX</v>
      </c>
      <c r="P28" s="487" t="str">
        <f>IF('[1]BASE'!EK29="","",'[1]BASE'!EK29)</f>
        <v>XXXX</v>
      </c>
      <c r="Q28" s="487" t="str">
        <f>IF('[1]BASE'!EL29="","",'[1]BASE'!EL29)</f>
        <v>XXXX</v>
      </c>
      <c r="R28" s="487" t="str">
        <f>IF('[1]BASE'!EM29="","",'[1]BASE'!EM29)</f>
        <v>XXXX</v>
      </c>
      <c r="S28" s="487" t="str">
        <f>IF('[1]BASE'!EN29="","",'[1]BASE'!EN29)</f>
        <v>XXXX</v>
      </c>
      <c r="T28" s="487" t="str">
        <f>IF('[1]BASE'!EO29="","",'[1]BASE'!EO29)</f>
        <v>XXXX</v>
      </c>
      <c r="U28" s="488"/>
      <c r="V28" s="483"/>
    </row>
    <row r="29" spans="2:22" s="477" customFormat="1" ht="19.5" customHeight="1">
      <c r="B29" s="478"/>
      <c r="C29" s="489">
        <f>IF('[1]BASE'!C30="","",'[1]BASE'!C30)</f>
        <v>14</v>
      </c>
      <c r="D29" s="489">
        <f>IF('[1]BASE'!D30="","",'[1]BASE'!D30)</f>
        <v>1432</v>
      </c>
      <c r="E29" s="489" t="str">
        <f>IF('[1]BASE'!E30="","",'[1]BASE'!E30)</f>
        <v>CAMPANA - SIDERCA</v>
      </c>
      <c r="F29" s="489">
        <f>IF('[1]BASE'!F30="","",'[1]BASE'!F30)</f>
        <v>132</v>
      </c>
      <c r="G29" s="490">
        <f>IF('[1]BASE'!G30="","",'[1]BASE'!G30)</f>
        <v>0.3</v>
      </c>
      <c r="H29" s="486" t="str">
        <f>'[1]BASE'!H30</f>
        <v>C</v>
      </c>
      <c r="I29" s="487">
        <f>IF('[1]BASE'!ED30="","",'[1]BASE'!ED30)</f>
      </c>
      <c r="J29" s="487">
        <f>IF('[1]BASE'!EE30="","",'[1]BASE'!EE30)</f>
      </c>
      <c r="K29" s="487">
        <f>IF('[1]BASE'!EF30="","",'[1]BASE'!EF30)</f>
      </c>
      <c r="L29" s="487">
        <f>IF('[1]BASE'!EG30="","",'[1]BASE'!EG30)</f>
      </c>
      <c r="M29" s="487">
        <f>IF('[1]BASE'!EH30="","",'[1]BASE'!EH30)</f>
      </c>
      <c r="N29" s="487">
        <f>IF('[1]BASE'!EI30="","",'[1]BASE'!EI30)</f>
      </c>
      <c r="O29" s="487">
        <f>IF('[1]BASE'!EJ30="","",'[1]BASE'!EJ30)</f>
      </c>
      <c r="P29" s="487">
        <f>IF('[1]BASE'!EK30="","",'[1]BASE'!EK30)</f>
      </c>
      <c r="Q29" s="487">
        <f>IF('[1]BASE'!EL30="","",'[1]BASE'!EL30)</f>
      </c>
      <c r="R29" s="487">
        <f>IF('[1]BASE'!EM30="","",'[1]BASE'!EM30)</f>
      </c>
      <c r="S29" s="487">
        <f>IF('[1]BASE'!EN30="","",'[1]BASE'!EN30)</f>
      </c>
      <c r="T29" s="487">
        <f>IF('[1]BASE'!EO30="","",'[1]BASE'!EO30)</f>
      </c>
      <c r="U29" s="488"/>
      <c r="V29" s="483"/>
    </row>
    <row r="30" spans="2:22" s="477" customFormat="1" ht="19.5" customHeight="1">
      <c r="B30" s="478"/>
      <c r="C30" s="491">
        <f>IF('[1]BASE'!C31="","",'[1]BASE'!C31)</f>
        <v>15</v>
      </c>
      <c r="D30" s="491">
        <f>IF('[1]BASE'!D31="","",'[1]BASE'!D31)</f>
        <v>1428</v>
      </c>
      <c r="E30" s="491" t="str">
        <f>IF('[1]BASE'!E31="","",'[1]BASE'!E31)</f>
        <v>CAMPANA - ZARATE</v>
      </c>
      <c r="F30" s="491">
        <f>IF('[1]BASE'!F31="","",'[1]BASE'!F31)</f>
        <v>132</v>
      </c>
      <c r="G30" s="492">
        <f>IF('[1]BASE'!G31="","",'[1]BASE'!G31)</f>
        <v>9.4</v>
      </c>
      <c r="H30" s="486" t="str">
        <f>'[1]BASE'!H31</f>
        <v>C</v>
      </c>
      <c r="I30" s="487">
        <f>IF('[1]BASE'!ED31="","",'[1]BASE'!ED31)</f>
      </c>
      <c r="J30" s="487">
        <f>IF('[1]BASE'!EE31="","",'[1]BASE'!EE31)</f>
      </c>
      <c r="K30" s="487">
        <f>IF('[1]BASE'!EF31="","",'[1]BASE'!EF31)</f>
      </c>
      <c r="L30" s="487">
        <f>IF('[1]BASE'!EG31="","",'[1]BASE'!EG31)</f>
      </c>
      <c r="M30" s="487">
        <f>IF('[1]BASE'!EH31="","",'[1]BASE'!EH31)</f>
      </c>
      <c r="N30" s="487">
        <f>IF('[1]BASE'!EI31="","",'[1]BASE'!EI31)</f>
      </c>
      <c r="O30" s="487">
        <f>IF('[1]BASE'!EJ31="","",'[1]BASE'!EJ31)</f>
      </c>
      <c r="P30" s="487">
        <f>IF('[1]BASE'!EK31="","",'[1]BASE'!EK31)</f>
      </c>
      <c r="Q30" s="487">
        <f>IF('[1]BASE'!EL31="","",'[1]BASE'!EL31)</f>
      </c>
      <c r="R30" s="487">
        <f>IF('[1]BASE'!EM31="","",'[1]BASE'!EM31)</f>
      </c>
      <c r="S30" s="487">
        <f>IF('[1]BASE'!EN31="","",'[1]BASE'!EN31)</f>
      </c>
      <c r="T30" s="487">
        <f>IF('[1]BASE'!EO31="","",'[1]BASE'!EO31)</f>
      </c>
      <c r="U30" s="488"/>
      <c r="V30" s="483"/>
    </row>
    <row r="31" spans="2:22" s="477" customFormat="1" ht="19.5" customHeight="1">
      <c r="B31" s="478"/>
      <c r="C31" s="489">
        <f>IF('[1]BASE'!C32="","",'[1]BASE'!C32)</f>
        <v>16</v>
      </c>
      <c r="D31" s="489">
        <f>IF('[1]BASE'!D32="","",'[1]BASE'!D32)</f>
        <v>1438</v>
      </c>
      <c r="E31" s="489" t="str">
        <f>IF('[1]BASE'!E32="","",'[1]BASE'!E32)</f>
        <v>CHASCOMUS - VERONICA</v>
      </c>
      <c r="F31" s="489">
        <f>IF('[1]BASE'!F32="","",'[1]BASE'!F32)</f>
        <v>132</v>
      </c>
      <c r="G31" s="490">
        <f>IF('[1]BASE'!G32="","",'[1]BASE'!G32)</f>
        <v>70.8</v>
      </c>
      <c r="H31" s="486" t="str">
        <f>'[1]BASE'!H32</f>
        <v>B</v>
      </c>
      <c r="I31" s="487">
        <f>IF('[1]BASE'!ED32="","",'[1]BASE'!ED32)</f>
      </c>
      <c r="J31" s="487">
        <f>IF('[1]BASE'!EE32="","",'[1]BASE'!EE32)</f>
      </c>
      <c r="K31" s="487">
        <f>IF('[1]BASE'!EF32="","",'[1]BASE'!EF32)</f>
      </c>
      <c r="L31" s="487">
        <f>IF('[1]BASE'!EG32="","",'[1]BASE'!EG32)</f>
      </c>
      <c r="M31" s="487">
        <f>IF('[1]BASE'!EH32="","",'[1]BASE'!EH32)</f>
      </c>
      <c r="N31" s="487">
        <f>IF('[1]BASE'!EI32="","",'[1]BASE'!EI32)</f>
        <v>1</v>
      </c>
      <c r="O31" s="487">
        <f>IF('[1]BASE'!EJ32="","",'[1]BASE'!EJ32)</f>
      </c>
      <c r="P31" s="487">
        <f>IF('[1]BASE'!EK32="","",'[1]BASE'!EK32)</f>
      </c>
      <c r="Q31" s="487">
        <f>IF('[1]BASE'!EL32="","",'[1]BASE'!EL32)</f>
      </c>
      <c r="R31" s="487">
        <f>IF('[1]BASE'!EM32="","",'[1]BASE'!EM32)</f>
        <v>2</v>
      </c>
      <c r="S31" s="487">
        <f>IF('[1]BASE'!EN32="","",'[1]BASE'!EN32)</f>
      </c>
      <c r="T31" s="487">
        <f>IF('[1]BASE'!EO32="","",'[1]BASE'!EO32)</f>
      </c>
      <c r="U31" s="488"/>
      <c r="V31" s="483"/>
    </row>
    <row r="32" spans="2:22" s="477" customFormat="1" ht="19.5" customHeight="1">
      <c r="B32" s="478"/>
      <c r="C32" s="491">
        <f>IF('[1]BASE'!C33="","",'[1]BASE'!C33)</f>
        <v>17</v>
      </c>
      <c r="D32" s="491">
        <f>IF('[1]BASE'!D33="","",'[1]BASE'!D33)</f>
        <v>1409</v>
      </c>
      <c r="E32" s="491" t="str">
        <f>IF('[1]BASE'!E33="","",'[1]BASE'!E33)</f>
        <v>CHIVILCOY - MERCEDES B.A.</v>
      </c>
      <c r="F32" s="491">
        <f>IF('[1]BASE'!F33="","",'[1]BASE'!F33)</f>
        <v>132</v>
      </c>
      <c r="G32" s="492">
        <f>IF('[1]BASE'!G33="","",'[1]BASE'!G33)</f>
        <v>69.1</v>
      </c>
      <c r="H32" s="486" t="str">
        <f>'[1]BASE'!H33</f>
        <v>C</v>
      </c>
      <c r="I32" s="487">
        <f>IF('[1]BASE'!ED33="","",'[1]BASE'!ED33)</f>
      </c>
      <c r="J32" s="487">
        <f>IF('[1]BASE'!EE33="","",'[1]BASE'!EE33)</f>
      </c>
      <c r="K32" s="487">
        <f>IF('[1]BASE'!EF33="","",'[1]BASE'!EF33)</f>
      </c>
      <c r="L32" s="487">
        <f>IF('[1]BASE'!EG33="","",'[1]BASE'!EG33)</f>
      </c>
      <c r="M32" s="487">
        <f>IF('[1]BASE'!EH33="","",'[1]BASE'!EH33)</f>
      </c>
      <c r="N32" s="487">
        <f>IF('[1]BASE'!EI33="","",'[1]BASE'!EI33)</f>
      </c>
      <c r="O32" s="487">
        <f>IF('[1]BASE'!EJ33="","",'[1]BASE'!EJ33)</f>
      </c>
      <c r="P32" s="487">
        <f>IF('[1]BASE'!EK33="","",'[1]BASE'!EK33)</f>
      </c>
      <c r="Q32" s="487">
        <f>IF('[1]BASE'!EL33="","",'[1]BASE'!EL33)</f>
      </c>
      <c r="R32" s="487">
        <f>IF('[1]BASE'!EM33="","",'[1]BASE'!EM33)</f>
      </c>
      <c r="S32" s="487">
        <f>IF('[1]BASE'!EN33="","",'[1]BASE'!EN33)</f>
      </c>
      <c r="T32" s="487">
        <f>IF('[1]BASE'!EO33="","",'[1]BASE'!EO33)</f>
      </c>
      <c r="U32" s="488"/>
      <c r="V32" s="483"/>
    </row>
    <row r="33" spans="2:22" s="477" customFormat="1" ht="19.5" customHeight="1">
      <c r="B33" s="478"/>
      <c r="C33" s="489">
        <f>IF('[1]BASE'!C34="","",'[1]BASE'!C34)</f>
        <v>18</v>
      </c>
      <c r="D33" s="489">
        <f>IF('[1]BASE'!D34="","",'[1]BASE'!D34)</f>
        <v>1539</v>
      </c>
      <c r="E33" s="489" t="str">
        <f>IF('[1]BASE'!E34="","",'[1]BASE'!E34)</f>
        <v>CNEL. DORREGO - BAHIA BLANCA</v>
      </c>
      <c r="F33" s="489">
        <f>IF('[1]BASE'!F34="","",'[1]BASE'!F34)</f>
        <v>132</v>
      </c>
      <c r="G33" s="490">
        <f>IF('[1]BASE'!G34="","",'[1]BASE'!G34)</f>
        <v>77.5</v>
      </c>
      <c r="H33" s="486" t="str">
        <f>'[1]BASE'!H34</f>
        <v>C</v>
      </c>
      <c r="I33" s="487">
        <f>IF('[1]BASE'!ED34="","",'[1]BASE'!ED34)</f>
      </c>
      <c r="J33" s="487">
        <f>IF('[1]BASE'!EE34="","",'[1]BASE'!EE34)</f>
      </c>
      <c r="K33" s="487">
        <f>IF('[1]BASE'!EF34="","",'[1]BASE'!EF34)</f>
      </c>
      <c r="L33" s="487">
        <f>IF('[1]BASE'!EG34="","",'[1]BASE'!EG34)</f>
      </c>
      <c r="M33" s="487">
        <f>IF('[1]BASE'!EH34="","",'[1]BASE'!EH34)</f>
        <v>1</v>
      </c>
      <c r="N33" s="487">
        <f>IF('[1]BASE'!EI34="","",'[1]BASE'!EI34)</f>
        <v>1</v>
      </c>
      <c r="O33" s="487">
        <f>IF('[1]BASE'!EJ34="","",'[1]BASE'!EJ34)</f>
        <v>1</v>
      </c>
      <c r="P33" s="487">
        <f>IF('[1]BASE'!EK34="","",'[1]BASE'!EK34)</f>
      </c>
      <c r="Q33" s="487">
        <f>IF('[1]BASE'!EL34="","",'[1]BASE'!EL34)</f>
      </c>
      <c r="R33" s="487">
        <f>IF('[1]BASE'!EM34="","",'[1]BASE'!EM34)</f>
      </c>
      <c r="S33" s="487">
        <f>IF('[1]BASE'!EN34="","",'[1]BASE'!EN34)</f>
      </c>
      <c r="T33" s="487">
        <f>IF('[1]BASE'!EO34="","",'[1]BASE'!EO34)</f>
      </c>
      <c r="U33" s="488"/>
      <c r="V33" s="483"/>
    </row>
    <row r="34" spans="2:22" s="477" customFormat="1" ht="19.5" customHeight="1">
      <c r="B34" s="478"/>
      <c r="C34" s="491">
        <f>IF('[1]BASE'!C35="","",'[1]BASE'!C35)</f>
        <v>19</v>
      </c>
      <c r="D34" s="491">
        <f>IF('[1]BASE'!D35="","",'[1]BASE'!D35)</f>
        <v>1538</v>
      </c>
      <c r="E34" s="491" t="str">
        <f>IF('[1]BASE'!E35="","",'[1]BASE'!E35)</f>
        <v>CNEL. DORREGO - TRES ARROYOS</v>
      </c>
      <c r="F34" s="491">
        <f>IF('[1]BASE'!F35="","",'[1]BASE'!F35)</f>
        <v>132</v>
      </c>
      <c r="G34" s="492">
        <f>IF('[1]BASE'!G35="","",'[1]BASE'!G35)</f>
        <v>99</v>
      </c>
      <c r="H34" s="486" t="str">
        <f>'[1]BASE'!H35</f>
        <v>C</v>
      </c>
      <c r="I34" s="487">
        <f>IF('[1]BASE'!ED35="","",'[1]BASE'!ED35)</f>
      </c>
      <c r="J34" s="487">
        <f>IF('[1]BASE'!EE35="","",'[1]BASE'!EE35)</f>
      </c>
      <c r="K34" s="487">
        <f>IF('[1]BASE'!EF35="","",'[1]BASE'!EF35)</f>
      </c>
      <c r="L34" s="487">
        <f>IF('[1]BASE'!EG35="","",'[1]BASE'!EG35)</f>
      </c>
      <c r="M34" s="487">
        <f>IF('[1]BASE'!EH35="","",'[1]BASE'!EH35)</f>
      </c>
      <c r="N34" s="487">
        <f>IF('[1]BASE'!EI35="","",'[1]BASE'!EI35)</f>
      </c>
      <c r="O34" s="487">
        <f>IF('[1]BASE'!EJ35="","",'[1]BASE'!EJ35)</f>
      </c>
      <c r="P34" s="487">
        <f>IF('[1]BASE'!EK35="","",'[1]BASE'!EK35)</f>
      </c>
      <c r="Q34" s="487">
        <f>IF('[1]BASE'!EL35="","",'[1]BASE'!EL35)</f>
      </c>
      <c r="R34" s="487">
        <f>IF('[1]BASE'!EM35="","",'[1]BASE'!EM35)</f>
      </c>
      <c r="S34" s="487">
        <f>IF('[1]BASE'!EN35="","",'[1]BASE'!EN35)</f>
      </c>
      <c r="T34" s="487">
        <f>IF('[1]BASE'!EO35="","",'[1]BASE'!EO35)</f>
      </c>
      <c r="U34" s="488"/>
      <c r="V34" s="483"/>
    </row>
    <row r="35" spans="2:22" s="477" customFormat="1" ht="19.5" customHeight="1">
      <c r="B35" s="478"/>
      <c r="C35" s="489">
        <f>IF('[1]BASE'!C36="","",'[1]BASE'!C36)</f>
        <v>20</v>
      </c>
      <c r="D35" s="489">
        <f>IF('[1]BASE'!D36="","",'[1]BASE'!D36)</f>
        <v>1537</v>
      </c>
      <c r="E35" s="489" t="str">
        <f>IF('[1]BASE'!E36="","",'[1]BASE'!E36)</f>
        <v>CNEL. SUAREZ - PIGUE</v>
      </c>
      <c r="F35" s="489">
        <f>IF('[1]BASE'!F36="","",'[1]BASE'!F36)</f>
        <v>132</v>
      </c>
      <c r="G35" s="490">
        <f>IF('[1]BASE'!G36="","",'[1]BASE'!G36)</f>
        <v>47.6</v>
      </c>
      <c r="H35" s="486" t="str">
        <f>'[1]BASE'!H36</f>
        <v>C</v>
      </c>
      <c r="I35" s="487">
        <f>IF('[1]BASE'!ED36="","",'[1]BASE'!ED36)</f>
      </c>
      <c r="J35" s="487">
        <f>IF('[1]BASE'!EE36="","",'[1]BASE'!EE36)</f>
      </c>
      <c r="K35" s="487">
        <f>IF('[1]BASE'!EF36="","",'[1]BASE'!EF36)</f>
      </c>
      <c r="L35" s="487">
        <f>IF('[1]BASE'!EG36="","",'[1]BASE'!EG36)</f>
      </c>
      <c r="M35" s="487">
        <f>IF('[1]BASE'!EH36="","",'[1]BASE'!EH36)</f>
      </c>
      <c r="N35" s="487">
        <f>IF('[1]BASE'!EI36="","",'[1]BASE'!EI36)</f>
      </c>
      <c r="O35" s="487">
        <f>IF('[1]BASE'!EJ36="","",'[1]BASE'!EJ36)</f>
        <v>1</v>
      </c>
      <c r="P35" s="487">
        <f>IF('[1]BASE'!EK36="","",'[1]BASE'!EK36)</f>
      </c>
      <c r="Q35" s="487">
        <f>IF('[1]BASE'!EL36="","",'[1]BASE'!EL36)</f>
      </c>
      <c r="R35" s="487">
        <f>IF('[1]BASE'!EM36="","",'[1]BASE'!EM36)</f>
      </c>
      <c r="S35" s="487">
        <f>IF('[1]BASE'!EN36="","",'[1]BASE'!EN36)</f>
      </c>
      <c r="T35" s="487">
        <f>IF('[1]BASE'!EO36="","",'[1]BASE'!EO36)</f>
      </c>
      <c r="U35" s="488"/>
      <c r="V35" s="483"/>
    </row>
    <row r="36" spans="2:22" s="477" customFormat="1" ht="19.5" customHeight="1">
      <c r="B36" s="478"/>
      <c r="C36" s="491">
        <f>IF('[1]BASE'!C37="","",'[1]BASE'!C37)</f>
        <v>21</v>
      </c>
      <c r="D36" s="491">
        <f>IF('[1]BASE'!D37="","",'[1]BASE'!D37)</f>
        <v>1437</v>
      </c>
      <c r="E36" s="491" t="str">
        <f>IF('[1]BASE'!E37="","",'[1]BASE'!E37)</f>
        <v>DOLORES - CHASCOMUS</v>
      </c>
      <c r="F36" s="491">
        <f>IF('[1]BASE'!F37="","",'[1]BASE'!F37)</f>
        <v>132</v>
      </c>
      <c r="G36" s="492">
        <f>IF('[1]BASE'!G37="","",'[1]BASE'!G37)</f>
        <v>87.4</v>
      </c>
      <c r="H36" s="486" t="str">
        <f>'[1]BASE'!H37</f>
        <v>C</v>
      </c>
      <c r="I36" s="487">
        <f>IF('[1]BASE'!ED37="","",'[1]BASE'!ED37)</f>
      </c>
      <c r="J36" s="487">
        <f>IF('[1]BASE'!EE37="","",'[1]BASE'!EE37)</f>
      </c>
      <c r="K36" s="487">
        <f>IF('[1]BASE'!EF37="","",'[1]BASE'!EF37)</f>
      </c>
      <c r="L36" s="487">
        <f>IF('[1]BASE'!EG37="","",'[1]BASE'!EG37)</f>
      </c>
      <c r="M36" s="487">
        <f>IF('[1]BASE'!EH37="","",'[1]BASE'!EH37)</f>
      </c>
      <c r="N36" s="487">
        <f>IF('[1]BASE'!EI37="","",'[1]BASE'!EI37)</f>
        <v>1</v>
      </c>
      <c r="O36" s="487">
        <f>IF('[1]BASE'!EJ37="","",'[1]BASE'!EJ37)</f>
      </c>
      <c r="P36" s="487">
        <f>IF('[1]BASE'!EK37="","",'[1]BASE'!EK37)</f>
      </c>
      <c r="Q36" s="487">
        <f>IF('[1]BASE'!EL37="","",'[1]BASE'!EL37)</f>
      </c>
      <c r="R36" s="487">
        <f>IF('[1]BASE'!EM37="","",'[1]BASE'!EM37)</f>
      </c>
      <c r="S36" s="487">
        <f>IF('[1]BASE'!EN37="","",'[1]BASE'!EN37)</f>
      </c>
      <c r="T36" s="487">
        <f>IF('[1]BASE'!EO37="","",'[1]BASE'!EO37)</f>
      </c>
      <c r="U36" s="488"/>
      <c r="V36" s="483"/>
    </row>
    <row r="37" spans="2:22" s="477" customFormat="1" ht="19.5" customHeight="1">
      <c r="B37" s="478"/>
      <c r="C37" s="489">
        <f>IF('[1]BASE'!C38="","",'[1]BASE'!C38)</f>
        <v>22</v>
      </c>
      <c r="D37" s="493" t="str">
        <f>IF('[1]BASE'!D38="","",'[1]BASE'!D38)</f>
        <v>CE-000</v>
      </c>
      <c r="E37" s="493" t="str">
        <f>IF('[1]BASE'!E38="","",'[1]BASE'!E38)</f>
        <v>EASTMAN T - EASTMAN</v>
      </c>
      <c r="F37" s="493">
        <f>IF('[1]BASE'!F38="","",'[1]BASE'!F38)</f>
        <v>132</v>
      </c>
      <c r="G37" s="490">
        <f>IF('[1]BASE'!G38="","",'[1]BASE'!G38)</f>
        <v>6.5</v>
      </c>
      <c r="H37" s="486" t="str">
        <f>'[1]BASE'!H38</f>
        <v>C</v>
      </c>
      <c r="I37" s="487" t="str">
        <f>IF('[1]BASE'!ED38="","",'[1]BASE'!ED38)</f>
        <v>XXXX</v>
      </c>
      <c r="J37" s="487" t="str">
        <f>IF('[1]BASE'!EE38="","",'[1]BASE'!EE38)</f>
        <v>XXXX</v>
      </c>
      <c r="K37" s="487" t="str">
        <f>IF('[1]BASE'!EF38="","",'[1]BASE'!EF38)</f>
        <v>XXXX</v>
      </c>
      <c r="L37" s="487" t="str">
        <f>IF('[1]BASE'!EG38="","",'[1]BASE'!EG38)</f>
        <v>XXXX</v>
      </c>
      <c r="M37" s="487" t="str">
        <f>IF('[1]BASE'!EH38="","",'[1]BASE'!EH38)</f>
        <v>XXXX</v>
      </c>
      <c r="N37" s="487" t="str">
        <f>IF('[1]BASE'!EI38="","",'[1]BASE'!EI38)</f>
        <v>XXXX</v>
      </c>
      <c r="O37" s="487" t="str">
        <f>IF('[1]BASE'!EJ38="","",'[1]BASE'!EJ38)</f>
        <v>XXXX</v>
      </c>
      <c r="P37" s="487" t="str">
        <f>IF('[1]BASE'!EK38="","",'[1]BASE'!EK38)</f>
        <v>XXXX</v>
      </c>
      <c r="Q37" s="487" t="str">
        <f>IF('[1]BASE'!EL38="","",'[1]BASE'!EL38)</f>
        <v>XXXX</v>
      </c>
      <c r="R37" s="487" t="str">
        <f>IF('[1]BASE'!EM38="","",'[1]BASE'!EM38)</f>
        <v>XXXX</v>
      </c>
      <c r="S37" s="487" t="str">
        <f>IF('[1]BASE'!EN38="","",'[1]BASE'!EN38)</f>
        <v>XXXX</v>
      </c>
      <c r="T37" s="487" t="str">
        <f>IF('[1]BASE'!EO38="","",'[1]BASE'!EO38)</f>
        <v>XXXX</v>
      </c>
      <c r="U37" s="488"/>
      <c r="V37" s="483"/>
    </row>
    <row r="38" spans="2:22" s="477" customFormat="1" ht="19.5" customHeight="1">
      <c r="B38" s="478"/>
      <c r="C38" s="491">
        <f>IF('[1]BASE'!C39="","",'[1]BASE'!C39)</f>
        <v>23</v>
      </c>
      <c r="D38" s="491">
        <f>IF('[1]BASE'!D39="","",'[1]BASE'!D39)</f>
        <v>1516</v>
      </c>
      <c r="E38" s="491" t="str">
        <f>IF('[1]BASE'!E39="","",'[1]BASE'!E39)</f>
        <v>GONZALEZ CHAVEZ - NECOCHEA</v>
      </c>
      <c r="F38" s="491">
        <f>IF('[1]BASE'!F39="","",'[1]BASE'!F39)</f>
        <v>132</v>
      </c>
      <c r="G38" s="492">
        <f>IF('[1]BASE'!G39="","",'[1]BASE'!G39)</f>
        <v>134.8</v>
      </c>
      <c r="H38" s="486" t="str">
        <f>'[1]BASE'!H39</f>
        <v>A</v>
      </c>
      <c r="I38" s="487">
        <f>IF('[1]BASE'!ED39="","",'[1]BASE'!ED39)</f>
      </c>
      <c r="J38" s="487">
        <f>IF('[1]BASE'!EE39="","",'[1]BASE'!EE39)</f>
      </c>
      <c r="K38" s="487">
        <f>IF('[1]BASE'!EF39="","",'[1]BASE'!EF39)</f>
      </c>
      <c r="L38" s="487">
        <f>IF('[1]BASE'!EG39="","",'[1]BASE'!EG39)</f>
      </c>
      <c r="M38" s="487">
        <f>IF('[1]BASE'!EH39="","",'[1]BASE'!EH39)</f>
      </c>
      <c r="N38" s="487">
        <f>IF('[1]BASE'!EI39="","",'[1]BASE'!EI39)</f>
      </c>
      <c r="O38" s="487">
        <f>IF('[1]BASE'!EJ39="","",'[1]BASE'!EJ39)</f>
      </c>
      <c r="P38" s="487">
        <f>IF('[1]BASE'!EK39="","",'[1]BASE'!EK39)</f>
      </c>
      <c r="Q38" s="487">
        <f>IF('[1]BASE'!EL39="","",'[1]BASE'!EL39)</f>
      </c>
      <c r="R38" s="487">
        <f>IF('[1]BASE'!EM39="","",'[1]BASE'!EM39)</f>
      </c>
      <c r="S38" s="487">
        <f>IF('[1]BASE'!EN39="","",'[1]BASE'!EN39)</f>
      </c>
      <c r="T38" s="487">
        <f>IF('[1]BASE'!EO39="","",'[1]BASE'!EO39)</f>
      </c>
      <c r="U38" s="488"/>
      <c r="V38" s="483"/>
    </row>
    <row r="39" spans="2:22" s="477" customFormat="1" ht="19.5" customHeight="1">
      <c r="B39" s="478"/>
      <c r="C39" s="489">
        <f>IF('[1]BASE'!C40="","",'[1]BASE'!C40)</f>
        <v>24</v>
      </c>
      <c r="D39" s="489">
        <f>IF('[1]BASE'!D40="","",'[1]BASE'!D40)</f>
        <v>1515</v>
      </c>
      <c r="E39" s="489" t="str">
        <f>IF('[1]BASE'!E40="","",'[1]BASE'!E40)</f>
        <v>GONZALEZ CHAVEZ - TRES ARROYOS</v>
      </c>
      <c r="F39" s="489">
        <f>IF('[1]BASE'!F40="","",'[1]BASE'!F40)</f>
        <v>132</v>
      </c>
      <c r="G39" s="490">
        <f>IF('[1]BASE'!G40="","",'[1]BASE'!G40)</f>
        <v>47</v>
      </c>
      <c r="H39" s="486" t="str">
        <f>'[1]BASE'!H40</f>
        <v>C</v>
      </c>
      <c r="I39" s="487">
        <f>IF('[1]BASE'!ED40="","",'[1]BASE'!ED40)</f>
      </c>
      <c r="J39" s="487">
        <f>IF('[1]BASE'!EE40="","",'[1]BASE'!EE40)</f>
      </c>
      <c r="K39" s="487">
        <f>IF('[1]BASE'!EF40="","",'[1]BASE'!EF40)</f>
      </c>
      <c r="L39" s="487">
        <f>IF('[1]BASE'!EG40="","",'[1]BASE'!EG40)</f>
      </c>
      <c r="M39" s="487">
        <f>IF('[1]BASE'!EH40="","",'[1]BASE'!EH40)</f>
      </c>
      <c r="N39" s="487">
        <f>IF('[1]BASE'!EI40="","",'[1]BASE'!EI40)</f>
      </c>
      <c r="O39" s="487">
        <f>IF('[1]BASE'!EJ40="","",'[1]BASE'!EJ40)</f>
      </c>
      <c r="P39" s="487">
        <f>IF('[1]BASE'!EK40="","",'[1]BASE'!EK40)</f>
      </c>
      <c r="Q39" s="487">
        <f>IF('[1]BASE'!EL40="","",'[1]BASE'!EL40)</f>
      </c>
      <c r="R39" s="487">
        <f>IF('[1]BASE'!EM40="","",'[1]BASE'!EM40)</f>
      </c>
      <c r="S39" s="487">
        <f>IF('[1]BASE'!EN40="","",'[1]BASE'!EN40)</f>
      </c>
      <c r="T39" s="487">
        <f>IF('[1]BASE'!EO40="","",'[1]BASE'!EO40)</f>
      </c>
      <c r="U39" s="488"/>
      <c r="V39" s="483"/>
    </row>
    <row r="40" spans="2:22" s="477" customFormat="1" ht="19.5" customHeight="1">
      <c r="B40" s="478"/>
      <c r="C40" s="491">
        <f>IF('[1]BASE'!C41="","",'[1]BASE'!C41)</f>
        <v>25</v>
      </c>
      <c r="D40" s="491">
        <f>IF('[1]BASE'!D41="","",'[1]BASE'!D41)</f>
        <v>1444</v>
      </c>
      <c r="E40" s="491" t="str">
        <f>IF('[1]BASE'!E41="","",'[1]BASE'!E41)</f>
        <v>GRAL. MADARIAGA - LAS ARMAS</v>
      </c>
      <c r="F40" s="491">
        <f>IF('[1]BASE'!F41="","",'[1]BASE'!F41)</f>
        <v>132</v>
      </c>
      <c r="G40" s="492">
        <f>IF('[1]BASE'!G41="","",'[1]BASE'!G41)</f>
        <v>64.4</v>
      </c>
      <c r="H40" s="486" t="str">
        <f>'[1]BASE'!H41</f>
        <v>C</v>
      </c>
      <c r="I40" s="487">
        <f>IF('[1]BASE'!ED41="","",'[1]BASE'!ED41)</f>
      </c>
      <c r="J40" s="487">
        <f>IF('[1]BASE'!EE41="","",'[1]BASE'!EE41)</f>
      </c>
      <c r="K40" s="487">
        <f>IF('[1]BASE'!EF41="","",'[1]BASE'!EF41)</f>
      </c>
      <c r="L40" s="487">
        <f>IF('[1]BASE'!EG41="","",'[1]BASE'!EG41)</f>
      </c>
      <c r="M40" s="487">
        <f>IF('[1]BASE'!EH41="","",'[1]BASE'!EH41)</f>
      </c>
      <c r="N40" s="487">
        <f>IF('[1]BASE'!EI41="","",'[1]BASE'!EI41)</f>
      </c>
      <c r="O40" s="487">
        <f>IF('[1]BASE'!EJ41="","",'[1]BASE'!EJ41)</f>
      </c>
      <c r="P40" s="487">
        <f>IF('[1]BASE'!EK41="","",'[1]BASE'!EK41)</f>
      </c>
      <c r="Q40" s="487">
        <f>IF('[1]BASE'!EL41="","",'[1]BASE'!EL41)</f>
      </c>
      <c r="R40" s="487">
        <f>IF('[1]BASE'!EM41="","",'[1]BASE'!EM41)</f>
      </c>
      <c r="S40" s="487">
        <f>IF('[1]BASE'!EN41="","",'[1]BASE'!EN41)</f>
      </c>
      <c r="T40" s="487">
        <f>IF('[1]BASE'!EO41="","",'[1]BASE'!EO41)</f>
      </c>
      <c r="U40" s="488"/>
      <c r="V40" s="483"/>
    </row>
    <row r="41" spans="2:22" s="477" customFormat="1" ht="19.5" customHeight="1">
      <c r="B41" s="478"/>
      <c r="C41" s="489">
        <f>IF('[1]BASE'!C42="","",'[1]BASE'!C42)</f>
        <v>26</v>
      </c>
      <c r="D41" s="489">
        <f>IF('[1]BASE'!D42="","",'[1]BASE'!D42)</f>
        <v>1401</v>
      </c>
      <c r="E41" s="489" t="str">
        <f>IF('[1]BASE'!E42="","",'[1]BASE'!E42)</f>
        <v>HENDERSON - CNEL. SUAREZ</v>
      </c>
      <c r="F41" s="489">
        <f>IF('[1]BASE'!F42="","",'[1]BASE'!F42)</f>
        <v>132</v>
      </c>
      <c r="G41" s="490">
        <f>IF('[1]BASE'!G42="","",'[1]BASE'!G42)</f>
        <v>126.9</v>
      </c>
      <c r="H41" s="486" t="str">
        <f>'[1]BASE'!H42</f>
        <v>C</v>
      </c>
      <c r="I41" s="487">
        <f>IF('[1]BASE'!ED42="","",'[1]BASE'!ED42)</f>
      </c>
      <c r="J41" s="487">
        <f>IF('[1]BASE'!EE42="","",'[1]BASE'!EE42)</f>
      </c>
      <c r="K41" s="487">
        <f>IF('[1]BASE'!EF42="","",'[1]BASE'!EF42)</f>
      </c>
      <c r="L41" s="487">
        <f>IF('[1]BASE'!EG42="","",'[1]BASE'!EG42)</f>
      </c>
      <c r="M41" s="487">
        <f>IF('[1]BASE'!EH42="","",'[1]BASE'!EH42)</f>
      </c>
      <c r="N41" s="487">
        <f>IF('[1]BASE'!EI42="","",'[1]BASE'!EI42)</f>
      </c>
      <c r="O41" s="487">
        <f>IF('[1]BASE'!EJ42="","",'[1]BASE'!EJ42)</f>
        <v>1</v>
      </c>
      <c r="P41" s="487">
        <f>IF('[1]BASE'!EK42="","",'[1]BASE'!EK42)</f>
      </c>
      <c r="Q41" s="487">
        <f>IF('[1]BASE'!EL42="","",'[1]BASE'!EL42)</f>
      </c>
      <c r="R41" s="487">
        <f>IF('[1]BASE'!EM42="","",'[1]BASE'!EM42)</f>
      </c>
      <c r="S41" s="487">
        <f>IF('[1]BASE'!EN42="","",'[1]BASE'!EN42)</f>
      </c>
      <c r="T41" s="487">
        <f>IF('[1]BASE'!EO42="","",'[1]BASE'!EO42)</f>
      </c>
      <c r="U41" s="488"/>
      <c r="V41" s="483"/>
    </row>
    <row r="42" spans="2:22" s="477" customFormat="1" ht="19.5" customHeight="1">
      <c r="B42" s="478"/>
      <c r="C42" s="491">
        <f>IF('[1]BASE'!C43="","",'[1]BASE'!C43)</f>
        <v>27</v>
      </c>
      <c r="D42" s="491" t="str">
        <f>IF('[1]BASE'!D43="","",'[1]BASE'!D43)</f>
        <v>C-001</v>
      </c>
      <c r="E42" s="491" t="str">
        <f>IF('[1]BASE'!E43="","",'[1]BASE'!E43)</f>
        <v>JUNIN - IMSA - LINCOLN</v>
      </c>
      <c r="F42" s="491">
        <f>IF('[1]BASE'!F43="","",'[1]BASE'!F43)</f>
        <v>132</v>
      </c>
      <c r="G42" s="492">
        <f>IF('[1]BASE'!G43="","",'[1]BASE'!G43)</f>
        <v>70</v>
      </c>
      <c r="H42" s="486" t="str">
        <f>'[1]BASE'!H43</f>
        <v>B</v>
      </c>
      <c r="I42" s="487">
        <f>IF('[1]BASE'!ED43="","",'[1]BASE'!ED43)</f>
      </c>
      <c r="J42" s="487">
        <f>IF('[1]BASE'!EE43="","",'[1]BASE'!EE43)</f>
        <v>1</v>
      </c>
      <c r="K42" s="487">
        <f>IF('[1]BASE'!EF43="","",'[1]BASE'!EF43)</f>
      </c>
      <c r="L42" s="487">
        <f>IF('[1]BASE'!EG43="","",'[1]BASE'!EG43)</f>
      </c>
      <c r="M42" s="487">
        <f>IF('[1]BASE'!EH43="","",'[1]BASE'!EH43)</f>
        <v>3</v>
      </c>
      <c r="N42" s="487">
        <f>IF('[1]BASE'!EI43="","",'[1]BASE'!EI43)</f>
      </c>
      <c r="O42" s="487">
        <f>IF('[1]BASE'!EJ43="","",'[1]BASE'!EJ43)</f>
      </c>
      <c r="P42" s="487">
        <f>IF('[1]BASE'!EK43="","",'[1]BASE'!EK43)</f>
      </c>
      <c r="Q42" s="487">
        <f>IF('[1]BASE'!EL43="","",'[1]BASE'!EL43)</f>
      </c>
      <c r="R42" s="487">
        <f>IF('[1]BASE'!EM43="","",'[1]BASE'!EM43)</f>
      </c>
      <c r="S42" s="487">
        <f>IF('[1]BASE'!EN43="","",'[1]BASE'!EN43)</f>
      </c>
      <c r="T42" s="487">
        <f>IF('[1]BASE'!EO43="","",'[1]BASE'!EO43)</f>
      </c>
      <c r="U42" s="488"/>
      <c r="V42" s="483"/>
    </row>
    <row r="43" spans="2:22" s="477" customFormat="1" ht="19.5" customHeight="1">
      <c r="B43" s="478"/>
      <c r="C43" s="489">
        <f>IF('[1]BASE'!C44="","",'[1]BASE'!C44)</f>
        <v>28</v>
      </c>
      <c r="D43" s="489">
        <f>IF('[1]BASE'!D44="","",'[1]BASE'!D44)</f>
        <v>1456</v>
      </c>
      <c r="E43" s="489" t="str">
        <f>IF('[1]BASE'!E44="","",'[1]BASE'!E44)</f>
        <v>LAPRIDA - PRINGLES</v>
      </c>
      <c r="F43" s="489">
        <f>IF('[1]BASE'!F44="","",'[1]BASE'!F44)</f>
        <v>132</v>
      </c>
      <c r="G43" s="490">
        <f>IF('[1]BASE'!G44="","",'[1]BASE'!G44)</f>
        <v>71.5</v>
      </c>
      <c r="H43" s="486" t="str">
        <f>'[1]BASE'!H44</f>
        <v>C</v>
      </c>
      <c r="I43" s="487">
        <f>IF('[1]BASE'!ED44="","",'[1]BASE'!ED44)</f>
      </c>
      <c r="J43" s="487">
        <f>IF('[1]BASE'!EE44="","",'[1]BASE'!EE44)</f>
      </c>
      <c r="K43" s="487">
        <f>IF('[1]BASE'!EF44="","",'[1]BASE'!EF44)</f>
      </c>
      <c r="L43" s="487">
        <f>IF('[1]BASE'!EG44="","",'[1]BASE'!EG44)</f>
      </c>
      <c r="M43" s="487">
        <f>IF('[1]BASE'!EH44="","",'[1]BASE'!EH44)</f>
      </c>
      <c r="N43" s="487">
        <f>IF('[1]BASE'!EI44="","",'[1]BASE'!EI44)</f>
      </c>
      <c r="O43" s="487">
        <f>IF('[1]BASE'!EJ44="","",'[1]BASE'!EJ44)</f>
      </c>
      <c r="P43" s="487">
        <f>IF('[1]BASE'!EK44="","",'[1]BASE'!EK44)</f>
      </c>
      <c r="Q43" s="487">
        <f>IF('[1]BASE'!EL44="","",'[1]BASE'!EL44)</f>
      </c>
      <c r="R43" s="487">
        <f>IF('[1]BASE'!EM44="","",'[1]BASE'!EM44)</f>
      </c>
      <c r="S43" s="487">
        <f>IF('[1]BASE'!EN44="","",'[1]BASE'!EN44)</f>
      </c>
      <c r="T43" s="487">
        <f>IF('[1]BASE'!EO44="","",'[1]BASE'!EO44)</f>
      </c>
      <c r="U43" s="488"/>
      <c r="V43" s="483"/>
    </row>
    <row r="44" spans="2:22" s="477" customFormat="1" ht="19.5" customHeight="1">
      <c r="B44" s="478"/>
      <c r="C44" s="491">
        <f>IF('[1]BASE'!C45="","",'[1]BASE'!C45)</f>
        <v>29</v>
      </c>
      <c r="D44" s="491">
        <f>IF('[1]BASE'!D45="","",'[1]BASE'!D45)</f>
        <v>1520</v>
      </c>
      <c r="E44" s="491" t="str">
        <f>IF('[1]BASE'!E45="","",'[1]BASE'!E45)</f>
        <v>LAS ARMAS - DOLORES</v>
      </c>
      <c r="F44" s="491">
        <f>IF('[1]BASE'!F45="","",'[1]BASE'!F45)</f>
        <v>132</v>
      </c>
      <c r="G44" s="492">
        <f>IF('[1]BASE'!G45="","",'[1]BASE'!G45)</f>
        <v>88.2</v>
      </c>
      <c r="H44" s="486" t="str">
        <f>'[1]BASE'!H45</f>
        <v>C</v>
      </c>
      <c r="I44" s="487">
        <f>IF('[1]BASE'!ED45="","",'[1]BASE'!ED45)</f>
      </c>
      <c r="J44" s="487">
        <f>IF('[1]BASE'!EE45="","",'[1]BASE'!EE45)</f>
      </c>
      <c r="K44" s="487">
        <f>IF('[1]BASE'!EF45="","",'[1]BASE'!EF45)</f>
      </c>
      <c r="L44" s="487">
        <f>IF('[1]BASE'!EG45="","",'[1]BASE'!EG45)</f>
      </c>
      <c r="M44" s="487">
        <f>IF('[1]BASE'!EH45="","",'[1]BASE'!EH45)</f>
      </c>
      <c r="N44" s="487">
        <f>IF('[1]BASE'!EI45="","",'[1]BASE'!EI45)</f>
      </c>
      <c r="O44" s="487">
        <f>IF('[1]BASE'!EJ45="","",'[1]BASE'!EJ45)</f>
      </c>
      <c r="P44" s="487">
        <f>IF('[1]BASE'!EK45="","",'[1]BASE'!EK45)</f>
      </c>
      <c r="Q44" s="487">
        <f>IF('[1]BASE'!EL45="","",'[1]BASE'!EL45)</f>
      </c>
      <c r="R44" s="487">
        <f>IF('[1]BASE'!EM45="","",'[1]BASE'!EM45)</f>
      </c>
      <c r="S44" s="487">
        <f>IF('[1]BASE'!EN45="","",'[1]BASE'!EN45)</f>
      </c>
      <c r="T44" s="487">
        <f>IF('[1]BASE'!EO45="","",'[1]BASE'!EO45)</f>
      </c>
      <c r="U44" s="488"/>
      <c r="V44" s="483"/>
    </row>
    <row r="45" spans="2:22" s="477" customFormat="1" ht="19.5" customHeight="1">
      <c r="B45" s="478"/>
      <c r="C45" s="489">
        <f>IF('[1]BASE'!C46="","",'[1]BASE'!C46)</f>
        <v>30</v>
      </c>
      <c r="D45" s="489">
        <f>IF('[1]BASE'!D46="","",'[1]BASE'!D46)</f>
        <v>1521</v>
      </c>
      <c r="E45" s="489" t="str">
        <f>IF('[1]BASE'!E46="","",'[1]BASE'!E46)</f>
        <v>LAS ARMAS - TANDIL</v>
      </c>
      <c r="F45" s="489">
        <f>IF('[1]BASE'!F46="","",'[1]BASE'!F46)</f>
        <v>132</v>
      </c>
      <c r="G45" s="490">
        <f>IF('[1]BASE'!G46="","",'[1]BASE'!G46)</f>
        <v>122.2</v>
      </c>
      <c r="H45" s="486" t="str">
        <f>'[1]BASE'!H46</f>
        <v>C</v>
      </c>
      <c r="I45" s="487">
        <f>IF('[1]BASE'!ED46="","",'[1]BASE'!ED46)</f>
      </c>
      <c r="J45" s="487">
        <f>IF('[1]BASE'!EE46="","",'[1]BASE'!EE46)</f>
      </c>
      <c r="K45" s="487">
        <f>IF('[1]BASE'!EF46="","",'[1]BASE'!EF46)</f>
      </c>
      <c r="L45" s="487">
        <f>IF('[1]BASE'!EG46="","",'[1]BASE'!EG46)</f>
      </c>
      <c r="M45" s="487">
        <f>IF('[1]BASE'!EH46="","",'[1]BASE'!EH46)</f>
      </c>
      <c r="N45" s="487">
        <f>IF('[1]BASE'!EI46="","",'[1]BASE'!EI46)</f>
      </c>
      <c r="O45" s="487">
        <f>IF('[1]BASE'!EJ46="","",'[1]BASE'!EJ46)</f>
      </c>
      <c r="P45" s="487">
        <f>IF('[1]BASE'!EK46="","",'[1]BASE'!EK46)</f>
      </c>
      <c r="Q45" s="487">
        <f>IF('[1]BASE'!EL46="","",'[1]BASE'!EL46)</f>
      </c>
      <c r="R45" s="487">
        <f>IF('[1]BASE'!EM46="","",'[1]BASE'!EM46)</f>
      </c>
      <c r="S45" s="487">
        <f>IF('[1]BASE'!EN46="","",'[1]BASE'!EN46)</f>
      </c>
      <c r="T45" s="487">
        <f>IF('[1]BASE'!EO46="","",'[1]BASE'!EO46)</f>
      </c>
      <c r="U45" s="488"/>
      <c r="V45" s="483"/>
    </row>
    <row r="46" spans="2:22" s="477" customFormat="1" ht="19.5" customHeight="1">
      <c r="B46" s="478"/>
      <c r="C46" s="491">
        <f>IF('[1]BASE'!C47="","",'[1]BASE'!C47)</f>
        <v>31</v>
      </c>
      <c r="D46" s="491" t="str">
        <f>IF('[1]BASE'!D47="","",'[1]BASE'!D47)</f>
        <v>CE-000</v>
      </c>
      <c r="E46" s="491" t="str">
        <f>IF('[1]BASE'!E47="","",'[1]BASE'!E47)</f>
        <v>LAS FLORES - MONTE</v>
      </c>
      <c r="F46" s="491">
        <f>IF('[1]BASE'!F47="","",'[1]BASE'!F47)</f>
        <v>132</v>
      </c>
      <c r="G46" s="492">
        <f>IF('[1]BASE'!G47="","",'[1]BASE'!G47)</f>
        <v>86.8</v>
      </c>
      <c r="H46" s="486" t="str">
        <f>'[1]BASE'!H47</f>
        <v>C</v>
      </c>
      <c r="I46" s="487" t="str">
        <f>IF('[1]BASE'!ED47="","",'[1]BASE'!ED47)</f>
        <v>XXXX</v>
      </c>
      <c r="J46" s="487" t="str">
        <f>IF('[1]BASE'!EE47="","",'[1]BASE'!EE47)</f>
        <v>XXXX</v>
      </c>
      <c r="K46" s="487" t="str">
        <f>IF('[1]BASE'!EF47="","",'[1]BASE'!EF47)</f>
        <v>XXXX</v>
      </c>
      <c r="L46" s="487" t="str">
        <f>IF('[1]BASE'!EG47="","",'[1]BASE'!EG47)</f>
        <v>XXXX</v>
      </c>
      <c r="M46" s="487" t="str">
        <f>IF('[1]BASE'!EH47="","",'[1]BASE'!EH47)</f>
        <v>XXXX</v>
      </c>
      <c r="N46" s="487" t="str">
        <f>IF('[1]BASE'!EI47="","",'[1]BASE'!EI47)</f>
        <v>XXXX</v>
      </c>
      <c r="O46" s="487" t="str">
        <f>IF('[1]BASE'!EJ47="","",'[1]BASE'!EJ47)</f>
        <v>XXXX</v>
      </c>
      <c r="P46" s="487" t="str">
        <f>IF('[1]BASE'!EK47="","",'[1]BASE'!EK47)</f>
        <v>XXXX</v>
      </c>
      <c r="Q46" s="487" t="str">
        <f>IF('[1]BASE'!EL47="","",'[1]BASE'!EL47)</f>
        <v>XXXX</v>
      </c>
      <c r="R46" s="487" t="str">
        <f>IF('[1]BASE'!EM47="","",'[1]BASE'!EM47)</f>
        <v>XXXX</v>
      </c>
      <c r="S46" s="487" t="str">
        <f>IF('[1]BASE'!EN47="","",'[1]BASE'!EN47)</f>
        <v>XXXX</v>
      </c>
      <c r="T46" s="487" t="str">
        <f>IF('[1]BASE'!EO47="","",'[1]BASE'!EO47)</f>
        <v>XXXX</v>
      </c>
      <c r="U46" s="488"/>
      <c r="V46" s="483"/>
    </row>
    <row r="47" spans="2:22" s="477" customFormat="1" ht="19.5" customHeight="1">
      <c r="B47" s="478"/>
      <c r="C47" s="489">
        <f>IF('[1]BASE'!C48="","",'[1]BASE'!C48)</f>
        <v>32</v>
      </c>
      <c r="D47" s="489">
        <f>IF('[1]BASE'!D48="","",'[1]BASE'!D48)</f>
        <v>1416</v>
      </c>
      <c r="E47" s="489" t="str">
        <f>IF('[1]BASE'!E48="","",'[1]BASE'!E48)</f>
        <v>LINCOLN - BRAGADO</v>
      </c>
      <c r="F47" s="489">
        <f>IF('[1]BASE'!F48="","",'[1]BASE'!F48)</f>
        <v>132</v>
      </c>
      <c r="G47" s="490">
        <f>IF('[1]BASE'!G48="","",'[1]BASE'!G48)</f>
        <v>109.4</v>
      </c>
      <c r="H47" s="486" t="str">
        <f>'[1]BASE'!H48</f>
        <v>C</v>
      </c>
      <c r="I47" s="487">
        <f>IF('[1]BASE'!ED48="","",'[1]BASE'!ED48)</f>
      </c>
      <c r="J47" s="487">
        <f>IF('[1]BASE'!EE48="","",'[1]BASE'!EE48)</f>
      </c>
      <c r="K47" s="487">
        <f>IF('[1]BASE'!EF48="","",'[1]BASE'!EF48)</f>
        <v>1</v>
      </c>
      <c r="L47" s="487">
        <f>IF('[1]BASE'!EG48="","",'[1]BASE'!EG48)</f>
      </c>
      <c r="M47" s="487">
        <f>IF('[1]BASE'!EH48="","",'[1]BASE'!EH48)</f>
      </c>
      <c r="N47" s="487">
        <f>IF('[1]BASE'!EI48="","",'[1]BASE'!EI48)</f>
      </c>
      <c r="O47" s="487">
        <f>IF('[1]BASE'!EJ48="","",'[1]BASE'!EJ48)</f>
      </c>
      <c r="P47" s="487">
        <f>IF('[1]BASE'!EK48="","",'[1]BASE'!EK48)</f>
      </c>
      <c r="Q47" s="487">
        <f>IF('[1]BASE'!EL48="","",'[1]BASE'!EL48)</f>
      </c>
      <c r="R47" s="487">
        <f>IF('[1]BASE'!EM48="","",'[1]BASE'!EM48)</f>
      </c>
      <c r="S47" s="487">
        <f>IF('[1]BASE'!EN48="","",'[1]BASE'!EN48)</f>
      </c>
      <c r="T47" s="487">
        <f>IF('[1]BASE'!EO48="","",'[1]BASE'!EO48)</f>
      </c>
      <c r="U47" s="488"/>
      <c r="V47" s="483"/>
    </row>
    <row r="48" spans="2:22" s="477" customFormat="1" ht="19.5" customHeight="1">
      <c r="B48" s="478"/>
      <c r="C48" s="491">
        <f>IF('[1]BASE'!C49="","",'[1]BASE'!C49)</f>
        <v>33</v>
      </c>
      <c r="D48" s="491">
        <f>IF('[1]BASE'!D49="","",'[1]BASE'!D49)</f>
        <v>1453</v>
      </c>
      <c r="E48" s="491" t="str">
        <f>IF('[1]BASE'!E49="","",'[1]BASE'!E49)</f>
        <v>LOMA NEGRA - C. AVELLANEDA</v>
      </c>
      <c r="F48" s="491">
        <f>IF('[1]BASE'!F49="","",'[1]BASE'!F49)</f>
        <v>132</v>
      </c>
      <c r="G48" s="492">
        <f>IF('[1]BASE'!G49="","",'[1]BASE'!G49)</f>
        <v>5.3</v>
      </c>
      <c r="H48" s="486" t="str">
        <f>'[1]BASE'!H49</f>
        <v>C</v>
      </c>
      <c r="I48" s="487">
        <f>IF('[1]BASE'!ED49="","",'[1]BASE'!ED49)</f>
      </c>
      <c r="J48" s="487">
        <f>IF('[1]BASE'!EE49="","",'[1]BASE'!EE49)</f>
      </c>
      <c r="K48" s="487">
        <f>IF('[1]BASE'!EF49="","",'[1]BASE'!EF49)</f>
      </c>
      <c r="L48" s="487">
        <f>IF('[1]BASE'!EG49="","",'[1]BASE'!EG49)</f>
      </c>
      <c r="M48" s="487">
        <f>IF('[1]BASE'!EH49="","",'[1]BASE'!EH49)</f>
      </c>
      <c r="N48" s="487">
        <f>IF('[1]BASE'!EI49="","",'[1]BASE'!EI49)</f>
      </c>
      <c r="O48" s="487">
        <f>IF('[1]BASE'!EJ49="","",'[1]BASE'!EJ49)</f>
      </c>
      <c r="P48" s="487">
        <f>IF('[1]BASE'!EK49="","",'[1]BASE'!EK49)</f>
      </c>
      <c r="Q48" s="487">
        <f>IF('[1]BASE'!EL49="","",'[1]BASE'!EL49)</f>
      </c>
      <c r="R48" s="487">
        <f>IF('[1]BASE'!EM49="","",'[1]BASE'!EM49)</f>
      </c>
      <c r="S48" s="487">
        <f>IF('[1]BASE'!EN49="","",'[1]BASE'!EN49)</f>
      </c>
      <c r="T48" s="487">
        <f>IF('[1]BASE'!EO49="","",'[1]BASE'!EO49)</f>
      </c>
      <c r="U48" s="488"/>
      <c r="V48" s="483"/>
    </row>
    <row r="49" spans="2:22" s="477" customFormat="1" ht="19.5" customHeight="1">
      <c r="B49" s="478"/>
      <c r="C49" s="489">
        <f>IF('[1]BASE'!C50="","",'[1]BASE'!C50)</f>
        <v>34</v>
      </c>
      <c r="D49" s="489">
        <f>IF('[1]BASE'!D50="","",'[1]BASE'!D50)</f>
        <v>1452</v>
      </c>
      <c r="E49" s="489" t="str">
        <f>IF('[1]BASE'!E50="","",'[1]BASE'!E50)</f>
        <v>LOMA NEGRA - OLAVARRIA</v>
      </c>
      <c r="F49" s="489">
        <f>IF('[1]BASE'!F50="","",'[1]BASE'!F50)</f>
        <v>132</v>
      </c>
      <c r="G49" s="490">
        <f>IF('[1]BASE'!G50="","",'[1]BASE'!G50)</f>
        <v>41.7</v>
      </c>
      <c r="H49" s="486" t="str">
        <f>'[1]BASE'!H50</f>
        <v>C</v>
      </c>
      <c r="I49" s="487">
        <f>IF('[1]BASE'!ED50="","",'[1]BASE'!ED50)</f>
      </c>
      <c r="J49" s="487">
        <f>IF('[1]BASE'!EE50="","",'[1]BASE'!EE50)</f>
      </c>
      <c r="K49" s="487">
        <f>IF('[1]BASE'!EF50="","",'[1]BASE'!EF50)</f>
      </c>
      <c r="L49" s="487">
        <f>IF('[1]BASE'!EG50="","",'[1]BASE'!EG50)</f>
      </c>
      <c r="M49" s="487">
        <f>IF('[1]BASE'!EH50="","",'[1]BASE'!EH50)</f>
      </c>
      <c r="N49" s="487">
        <f>IF('[1]BASE'!EI50="","",'[1]BASE'!EI50)</f>
      </c>
      <c r="O49" s="487">
        <f>IF('[1]BASE'!EJ50="","",'[1]BASE'!EJ50)</f>
      </c>
      <c r="P49" s="487">
        <f>IF('[1]BASE'!EK50="","",'[1]BASE'!EK50)</f>
      </c>
      <c r="Q49" s="487">
        <f>IF('[1]BASE'!EL50="","",'[1]BASE'!EL50)</f>
      </c>
      <c r="R49" s="487">
        <f>IF('[1]BASE'!EM50="","",'[1]BASE'!EM50)</f>
      </c>
      <c r="S49" s="487">
        <f>IF('[1]BASE'!EN50="","",'[1]BASE'!EN50)</f>
      </c>
      <c r="T49" s="487">
        <f>IF('[1]BASE'!EO50="","",'[1]BASE'!EO50)</f>
      </c>
      <c r="U49" s="488"/>
      <c r="V49" s="483"/>
    </row>
    <row r="50" spans="2:22" s="477" customFormat="1" ht="19.5" customHeight="1">
      <c r="B50" s="478"/>
      <c r="C50" s="491">
        <f>IF('[1]BASE'!C51="","",'[1]BASE'!C51)</f>
        <v>35</v>
      </c>
      <c r="D50" s="491">
        <f>IF('[1]BASE'!D51="","",'[1]BASE'!D51)</f>
        <v>2620</v>
      </c>
      <c r="E50" s="491" t="str">
        <f>IF('[1]BASE'!E51="","",'[1]BASE'!E51)</f>
        <v>LUJAN - MORÓN 1</v>
      </c>
      <c r="F50" s="491">
        <f>IF('[1]BASE'!F51="","",'[1]BASE'!F51)</f>
        <v>132</v>
      </c>
      <c r="G50" s="492">
        <f>IF('[1]BASE'!G51="","",'[1]BASE'!G51)</f>
        <v>43</v>
      </c>
      <c r="H50" s="486" t="str">
        <f>'[1]BASE'!H51</f>
        <v>A</v>
      </c>
      <c r="I50" s="487">
        <f>IF('[1]BASE'!ED51="","",'[1]BASE'!ED51)</f>
      </c>
      <c r="J50" s="487">
        <f>IF('[1]BASE'!EE51="","",'[1]BASE'!EE51)</f>
      </c>
      <c r="K50" s="487">
        <f>IF('[1]BASE'!EF51="","",'[1]BASE'!EF51)</f>
      </c>
      <c r="L50" s="487">
        <f>IF('[1]BASE'!EG51="","",'[1]BASE'!EG51)</f>
      </c>
      <c r="M50" s="487">
        <f>IF('[1]BASE'!EH51="","",'[1]BASE'!EH51)</f>
      </c>
      <c r="N50" s="487">
        <f>IF('[1]BASE'!EI51="","",'[1]BASE'!EI51)</f>
      </c>
      <c r="O50" s="487">
        <f>IF('[1]BASE'!EJ51="","",'[1]BASE'!EJ51)</f>
      </c>
      <c r="P50" s="487">
        <f>IF('[1]BASE'!EK51="","",'[1]BASE'!EK51)</f>
      </c>
      <c r="Q50" s="487">
        <f>IF('[1]BASE'!EL51="","",'[1]BASE'!EL51)</f>
      </c>
      <c r="R50" s="487">
        <f>IF('[1]BASE'!EM51="","",'[1]BASE'!EM51)</f>
      </c>
      <c r="S50" s="487">
        <f>IF('[1]BASE'!EN51="","",'[1]BASE'!EN51)</f>
      </c>
      <c r="T50" s="487">
        <f>IF('[1]BASE'!EO51="","",'[1]BASE'!EO51)</f>
      </c>
      <c r="U50" s="488"/>
      <c r="V50" s="483"/>
    </row>
    <row r="51" spans="2:22" s="477" customFormat="1" ht="19.5" customHeight="1">
      <c r="B51" s="478"/>
      <c r="C51" s="489">
        <f>IF('[1]BASE'!C52="","",'[1]BASE'!C52)</f>
        <v>36</v>
      </c>
      <c r="D51" s="489">
        <f>IF('[1]BASE'!D52="","",'[1]BASE'!D52)</f>
        <v>2621</v>
      </c>
      <c r="E51" s="489" t="str">
        <f>IF('[1]BASE'!E52="","",'[1]BASE'!E52)</f>
        <v>LUJAN - MORÓN 2</v>
      </c>
      <c r="F51" s="489">
        <f>IF('[1]BASE'!F52="","",'[1]BASE'!F52)</f>
        <v>132</v>
      </c>
      <c r="G51" s="490">
        <f>IF('[1]BASE'!G52="","",'[1]BASE'!G52)</f>
        <v>43</v>
      </c>
      <c r="H51" s="486" t="str">
        <f>'[1]BASE'!H52</f>
        <v>A</v>
      </c>
      <c r="I51" s="487">
        <f>IF('[1]BASE'!ED52="","",'[1]BASE'!ED52)</f>
      </c>
      <c r="J51" s="487">
        <f>IF('[1]BASE'!EE52="","",'[1]BASE'!EE52)</f>
      </c>
      <c r="K51" s="487">
        <f>IF('[1]BASE'!EF52="","",'[1]BASE'!EF52)</f>
      </c>
      <c r="L51" s="487">
        <f>IF('[1]BASE'!EG52="","",'[1]BASE'!EG52)</f>
      </c>
      <c r="M51" s="487">
        <f>IF('[1]BASE'!EH52="","",'[1]BASE'!EH52)</f>
      </c>
      <c r="N51" s="487">
        <f>IF('[1]BASE'!EI52="","",'[1]BASE'!EI52)</f>
      </c>
      <c r="O51" s="487">
        <f>IF('[1]BASE'!EJ52="","",'[1]BASE'!EJ52)</f>
      </c>
      <c r="P51" s="487">
        <f>IF('[1]BASE'!EK52="","",'[1]BASE'!EK52)</f>
      </c>
      <c r="Q51" s="487">
        <f>IF('[1]BASE'!EL52="","",'[1]BASE'!EL52)</f>
      </c>
      <c r="R51" s="487">
        <f>IF('[1]BASE'!EM52="","",'[1]BASE'!EM52)</f>
      </c>
      <c r="S51" s="487">
        <f>IF('[1]BASE'!EN52="","",'[1]BASE'!EN52)</f>
      </c>
      <c r="T51" s="487">
        <f>IF('[1]BASE'!EO52="","",'[1]BASE'!EO52)</f>
      </c>
      <c r="U51" s="488"/>
      <c r="V51" s="483"/>
    </row>
    <row r="52" spans="2:22" s="477" customFormat="1" ht="19.5" customHeight="1">
      <c r="B52" s="478"/>
      <c r="C52" s="491">
        <f>IF('[1]BASE'!C53="","",'[1]BASE'!C53)</f>
        <v>37</v>
      </c>
      <c r="D52" s="491">
        <f>IF('[1]BASE'!D53="","",'[1]BASE'!D53)</f>
        <v>1442</v>
      </c>
      <c r="E52" s="491" t="str">
        <f>IF('[1]BASE'!E53="","",'[1]BASE'!E53)</f>
        <v>MAR DE AJO - PINAMAR</v>
      </c>
      <c r="F52" s="491">
        <f>IF('[1]BASE'!F53="","",'[1]BASE'!F53)</f>
        <v>132</v>
      </c>
      <c r="G52" s="492">
        <f>IF('[1]BASE'!G53="","",'[1]BASE'!G53)</f>
        <v>46.4</v>
      </c>
      <c r="H52" s="486" t="str">
        <f>'[1]BASE'!H53</f>
        <v>C</v>
      </c>
      <c r="I52" s="487">
        <f>IF('[1]BASE'!ED53="","",'[1]BASE'!ED53)</f>
      </c>
      <c r="J52" s="487">
        <f>IF('[1]BASE'!EE53="","",'[1]BASE'!EE53)</f>
      </c>
      <c r="K52" s="487">
        <f>IF('[1]BASE'!EF53="","",'[1]BASE'!EF53)</f>
      </c>
      <c r="L52" s="487">
        <f>IF('[1]BASE'!EG53="","",'[1]BASE'!EG53)</f>
      </c>
      <c r="M52" s="487">
        <f>IF('[1]BASE'!EH53="","",'[1]BASE'!EH53)</f>
      </c>
      <c r="N52" s="487">
        <f>IF('[1]BASE'!EI53="","",'[1]BASE'!EI53)</f>
      </c>
      <c r="O52" s="487">
        <f>IF('[1]BASE'!EJ53="","",'[1]BASE'!EJ53)</f>
      </c>
      <c r="P52" s="487">
        <f>IF('[1]BASE'!EK53="","",'[1]BASE'!EK53)</f>
      </c>
      <c r="Q52" s="487">
        <f>IF('[1]BASE'!EL53="","",'[1]BASE'!EL53)</f>
      </c>
      <c r="R52" s="487">
        <f>IF('[1]BASE'!EM53="","",'[1]BASE'!EM53)</f>
        <v>2</v>
      </c>
      <c r="S52" s="487">
        <f>IF('[1]BASE'!EN53="","",'[1]BASE'!EN53)</f>
      </c>
      <c r="T52" s="487">
        <f>IF('[1]BASE'!EO53="","",'[1]BASE'!EO53)</f>
      </c>
      <c r="U52" s="488"/>
      <c r="V52" s="483"/>
    </row>
    <row r="53" spans="2:22" s="477" customFormat="1" ht="19.5" customHeight="1">
      <c r="B53" s="478"/>
      <c r="C53" s="489">
        <f>IF('[1]BASE'!C54="","",'[1]BASE'!C54)</f>
        <v>38</v>
      </c>
      <c r="D53" s="489">
        <f>IF('[1]BASE'!D54="","",'[1]BASE'!D54)</f>
        <v>1525</v>
      </c>
      <c r="E53" s="489" t="str">
        <f>IF('[1]BASE'!E54="","",'[1]BASE'!E54)</f>
        <v>MAR DEL PLATA - MIRAMAR</v>
      </c>
      <c r="F53" s="489">
        <f>IF('[1]BASE'!F54="","",'[1]BASE'!F54)</f>
        <v>132</v>
      </c>
      <c r="G53" s="490">
        <f>IF('[1]BASE'!G54="","",'[1]BASE'!G54)</f>
        <v>49.9</v>
      </c>
      <c r="H53" s="486" t="str">
        <f>'[1]BASE'!H54</f>
        <v>C</v>
      </c>
      <c r="I53" s="487">
        <f>IF('[1]BASE'!ED54="","",'[1]BASE'!ED54)</f>
      </c>
      <c r="J53" s="487">
        <f>IF('[1]BASE'!EE54="","",'[1]BASE'!EE54)</f>
      </c>
      <c r="K53" s="487">
        <f>IF('[1]BASE'!EF54="","",'[1]BASE'!EF54)</f>
      </c>
      <c r="L53" s="487">
        <f>IF('[1]BASE'!EG54="","",'[1]BASE'!EG54)</f>
        <v>1</v>
      </c>
      <c r="M53" s="487">
        <f>IF('[1]BASE'!EH54="","",'[1]BASE'!EH54)</f>
      </c>
      <c r="N53" s="487">
        <f>IF('[1]BASE'!EI54="","",'[1]BASE'!EI54)</f>
      </c>
      <c r="O53" s="487">
        <f>IF('[1]BASE'!EJ54="","",'[1]BASE'!EJ54)</f>
      </c>
      <c r="P53" s="487">
        <f>IF('[1]BASE'!EK54="","",'[1]BASE'!EK54)</f>
      </c>
      <c r="Q53" s="487">
        <f>IF('[1]BASE'!EL54="","",'[1]BASE'!EL54)</f>
        <v>1</v>
      </c>
      <c r="R53" s="487">
        <f>IF('[1]BASE'!EM54="","",'[1]BASE'!EM54)</f>
      </c>
      <c r="S53" s="487">
        <f>IF('[1]BASE'!EN54="","",'[1]BASE'!EN54)</f>
      </c>
      <c r="T53" s="487">
        <f>IF('[1]BASE'!EO54="","",'[1]BASE'!EO54)</f>
      </c>
      <c r="U53" s="488"/>
      <c r="V53" s="483"/>
    </row>
    <row r="54" spans="2:22" s="477" customFormat="1" ht="19.5" customHeight="1">
      <c r="B54" s="478"/>
      <c r="C54" s="491">
        <f>IF('[1]BASE'!C55="","",'[1]BASE'!C55)</f>
        <v>39</v>
      </c>
      <c r="D54" s="491" t="str">
        <f>IF('[1]BASE'!D55="","",'[1]BASE'!D55)</f>
        <v>CE-002</v>
      </c>
      <c r="E54" s="491" t="str">
        <f>IF('[1]BASE'!E55="","",'[1]BASE'!E55)</f>
        <v>MAR DEL PLATA - QUEQUEN -NECOCHEA</v>
      </c>
      <c r="F54" s="491">
        <f>IF('[1]BASE'!F55="","",'[1]BASE'!F55)</f>
        <v>132</v>
      </c>
      <c r="G54" s="492">
        <f>IF('[1]BASE'!G55="","",'[1]BASE'!G55)</f>
        <v>129</v>
      </c>
      <c r="H54" s="486" t="str">
        <f>'[1]BASE'!H55</f>
        <v>B</v>
      </c>
      <c r="I54" s="487">
        <f>IF('[1]BASE'!ED55="","",'[1]BASE'!ED55)</f>
      </c>
      <c r="J54" s="487">
        <f>IF('[1]BASE'!EE55="","",'[1]BASE'!EE55)</f>
      </c>
      <c r="K54" s="487">
        <f>IF('[1]BASE'!EF55="","",'[1]BASE'!EF55)</f>
      </c>
      <c r="L54" s="487">
        <f>IF('[1]BASE'!EG55="","",'[1]BASE'!EG55)</f>
      </c>
      <c r="M54" s="487">
        <f>IF('[1]BASE'!EH55="","",'[1]BASE'!EH55)</f>
      </c>
      <c r="N54" s="487">
        <f>IF('[1]BASE'!EI55="","",'[1]BASE'!EI55)</f>
      </c>
      <c r="O54" s="487">
        <f>IF('[1]BASE'!EJ55="","",'[1]BASE'!EJ55)</f>
      </c>
      <c r="P54" s="487">
        <f>IF('[1]BASE'!EK55="","",'[1]BASE'!EK55)</f>
      </c>
      <c r="Q54" s="487">
        <f>IF('[1]BASE'!EL55="","",'[1]BASE'!EL55)</f>
      </c>
      <c r="R54" s="487">
        <f>IF('[1]BASE'!EM55="","",'[1]BASE'!EM55)</f>
      </c>
      <c r="S54" s="487">
        <f>IF('[1]BASE'!EN55="","",'[1]BASE'!EN55)</f>
      </c>
      <c r="T54" s="487">
        <f>IF('[1]BASE'!EO55="","",'[1]BASE'!EO55)</f>
      </c>
      <c r="U54" s="488"/>
      <c r="V54" s="483"/>
    </row>
    <row r="55" spans="2:22" s="477" customFormat="1" ht="19.5" customHeight="1">
      <c r="B55" s="478"/>
      <c r="C55" s="489">
        <f>IF('[1]BASE'!C56="","",'[1]BASE'!C56)</f>
        <v>40</v>
      </c>
      <c r="D55" s="489">
        <f>IF('[1]BASE'!D56="","",'[1]BASE'!D56)</f>
        <v>1410</v>
      </c>
      <c r="E55" s="489" t="str">
        <f>IF('[1]BASE'!E56="","",'[1]BASE'!E56)</f>
        <v>MERCEDES B.A. - LUJAN</v>
      </c>
      <c r="F55" s="489">
        <f>IF('[1]BASE'!F56="","",'[1]BASE'!F56)</f>
        <v>132</v>
      </c>
      <c r="G55" s="490">
        <f>IF('[1]BASE'!G56="","",'[1]BASE'!G56)</f>
        <v>41.3</v>
      </c>
      <c r="H55" s="486" t="str">
        <f>'[1]BASE'!H56</f>
        <v>B</v>
      </c>
      <c r="I55" s="487">
        <f>IF('[1]BASE'!ED56="","",'[1]BASE'!ED56)</f>
      </c>
      <c r="J55" s="487">
        <f>IF('[1]BASE'!EE56="","",'[1]BASE'!EE56)</f>
      </c>
      <c r="K55" s="487">
        <f>IF('[1]BASE'!EF56="","",'[1]BASE'!EF56)</f>
      </c>
      <c r="L55" s="487">
        <f>IF('[1]BASE'!EG56="","",'[1]BASE'!EG56)</f>
      </c>
      <c r="M55" s="487">
        <f>IF('[1]BASE'!EH56="","",'[1]BASE'!EH56)</f>
      </c>
      <c r="N55" s="487">
        <f>IF('[1]BASE'!EI56="","",'[1]BASE'!EI56)</f>
      </c>
      <c r="O55" s="487">
        <f>IF('[1]BASE'!EJ56="","",'[1]BASE'!EJ56)</f>
      </c>
      <c r="P55" s="487">
        <f>IF('[1]BASE'!EK56="","",'[1]BASE'!EK56)</f>
      </c>
      <c r="Q55" s="487">
        <f>IF('[1]BASE'!EL56="","",'[1]BASE'!EL56)</f>
      </c>
      <c r="R55" s="487">
        <f>IF('[1]BASE'!EM56="","",'[1]BASE'!EM56)</f>
      </c>
      <c r="S55" s="487">
        <f>IF('[1]BASE'!EN56="","",'[1]BASE'!EN56)</f>
      </c>
      <c r="T55" s="487">
        <f>IF('[1]BASE'!EO56="","",'[1]BASE'!EO56)</f>
      </c>
      <c r="U55" s="488"/>
      <c r="V55" s="483"/>
    </row>
    <row r="56" spans="2:22" s="477" customFormat="1" ht="19.5" customHeight="1">
      <c r="B56" s="478"/>
      <c r="C56" s="491">
        <f>IF('[1]BASE'!C57="","",'[1]BASE'!C57)</f>
        <v>41</v>
      </c>
      <c r="D56" s="491">
        <f>IF('[1]BASE'!D57="","",'[1]BASE'!D57)</f>
        <v>1529</v>
      </c>
      <c r="E56" s="491" t="str">
        <f>IF('[1]BASE'!E57="","",'[1]BASE'!E57)</f>
        <v>MIRAMAR - NECOCHEA</v>
      </c>
      <c r="F56" s="491">
        <f>IF('[1]BASE'!F57="","",'[1]BASE'!F57)</f>
        <v>132</v>
      </c>
      <c r="G56" s="492">
        <f>IF('[1]BASE'!G57="","",'[1]BASE'!G57)</f>
        <v>97.5</v>
      </c>
      <c r="H56" s="486" t="str">
        <f>'[1]BASE'!H57</f>
        <v>A</v>
      </c>
      <c r="I56" s="487">
        <f>IF('[1]BASE'!ED57="","",'[1]BASE'!ED57)</f>
        <v>1</v>
      </c>
      <c r="J56" s="487">
        <f>IF('[1]BASE'!EE57="","",'[1]BASE'!EE57)</f>
      </c>
      <c r="K56" s="487">
        <f>IF('[1]BASE'!EF57="","",'[1]BASE'!EF57)</f>
      </c>
      <c r="L56" s="487">
        <f>IF('[1]BASE'!EG57="","",'[1]BASE'!EG57)</f>
      </c>
      <c r="M56" s="487">
        <f>IF('[1]BASE'!EH57="","",'[1]BASE'!EH57)</f>
      </c>
      <c r="N56" s="487">
        <f>IF('[1]BASE'!EI57="","",'[1]BASE'!EI57)</f>
      </c>
      <c r="O56" s="487">
        <f>IF('[1]BASE'!EJ57="","",'[1]BASE'!EJ57)</f>
      </c>
      <c r="P56" s="487">
        <f>IF('[1]BASE'!EK57="","",'[1]BASE'!EK57)</f>
      </c>
      <c r="Q56" s="487">
        <f>IF('[1]BASE'!EL57="","",'[1]BASE'!EL57)</f>
        <v>1</v>
      </c>
      <c r="R56" s="487">
        <f>IF('[1]BASE'!EM57="","",'[1]BASE'!EM57)</f>
      </c>
      <c r="S56" s="487">
        <f>IF('[1]BASE'!EN57="","",'[1]BASE'!EN57)</f>
      </c>
      <c r="T56" s="487">
        <f>IF('[1]BASE'!EO57="","",'[1]BASE'!EO57)</f>
        <v>1</v>
      </c>
      <c r="U56" s="488"/>
      <c r="V56" s="483"/>
    </row>
    <row r="57" spans="2:22" s="477" customFormat="1" ht="19.5" customHeight="1">
      <c r="B57" s="478"/>
      <c r="C57" s="489">
        <f>IF('[1]BASE'!C58="","",'[1]BASE'!C58)</f>
        <v>42</v>
      </c>
      <c r="D57" s="489">
        <f>IF('[1]BASE'!D58="","",'[1]BASE'!D58)</f>
        <v>1417</v>
      </c>
      <c r="E57" s="489" t="str">
        <f>IF('[1]BASE'!E58="","",'[1]BASE'!E58)</f>
        <v>MONTE - CHASCOMUS</v>
      </c>
      <c r="F57" s="489">
        <f>IF('[1]BASE'!F58="","",'[1]BASE'!F58)</f>
        <v>132</v>
      </c>
      <c r="G57" s="490">
        <f>IF('[1]BASE'!G58="","",'[1]BASE'!G58)</f>
        <v>114</v>
      </c>
      <c r="H57" s="486" t="str">
        <f>'[1]BASE'!H58</f>
        <v>C</v>
      </c>
      <c r="I57" s="487">
        <f>IF('[1]BASE'!ED58="","",'[1]BASE'!ED58)</f>
        <v>1</v>
      </c>
      <c r="J57" s="487">
        <f>IF('[1]BASE'!EE58="","",'[1]BASE'!EE58)</f>
      </c>
      <c r="K57" s="487">
        <f>IF('[1]BASE'!EF58="","",'[1]BASE'!EF58)</f>
      </c>
      <c r="L57" s="487">
        <f>IF('[1]BASE'!EG58="","",'[1]BASE'!EG58)</f>
      </c>
      <c r="M57" s="487">
        <f>IF('[1]BASE'!EH58="","",'[1]BASE'!EH58)</f>
      </c>
      <c r="N57" s="487">
        <f>IF('[1]BASE'!EI58="","",'[1]BASE'!EI58)</f>
        <v>1</v>
      </c>
      <c r="O57" s="487">
        <f>IF('[1]BASE'!EJ58="","",'[1]BASE'!EJ58)</f>
      </c>
      <c r="P57" s="487">
        <f>IF('[1]BASE'!EK58="","",'[1]BASE'!EK58)</f>
      </c>
      <c r="Q57" s="487">
        <f>IF('[1]BASE'!EL58="","",'[1]BASE'!EL58)</f>
      </c>
      <c r="R57" s="487">
        <f>IF('[1]BASE'!EM58="","",'[1]BASE'!EM58)</f>
      </c>
      <c r="S57" s="487">
        <f>IF('[1]BASE'!EN58="","",'[1]BASE'!EN58)</f>
      </c>
      <c r="T57" s="487">
        <f>IF('[1]BASE'!EO58="","",'[1]BASE'!EO58)</f>
        <v>1</v>
      </c>
      <c r="U57" s="488"/>
      <c r="V57" s="483"/>
    </row>
    <row r="58" spans="2:22" s="477" customFormat="1" ht="19.5" customHeight="1">
      <c r="B58" s="478"/>
      <c r="C58" s="491">
        <f>IF('[1]BASE'!C59="","",'[1]BASE'!C59)</f>
        <v>43</v>
      </c>
      <c r="D58" s="491">
        <f>IF('[1]BASE'!D59="","",'[1]BASE'!D59)</f>
        <v>1545</v>
      </c>
      <c r="E58" s="491" t="str">
        <f>IF('[1]BASE'!E59="","",'[1]BASE'!E59)</f>
        <v>NORTE II - PETROQ. BAHIA BLANCA</v>
      </c>
      <c r="F58" s="491">
        <f>IF('[1]BASE'!F59="","",'[1]BASE'!F59)</f>
        <v>132</v>
      </c>
      <c r="G58" s="492">
        <f>IF('[1]BASE'!G59="","",'[1]BASE'!G59)</f>
        <v>30</v>
      </c>
      <c r="H58" s="486" t="str">
        <f>'[1]BASE'!H59</f>
        <v>C</v>
      </c>
      <c r="I58" s="487">
        <f>IF('[1]BASE'!ED59="","",'[1]BASE'!ED59)</f>
      </c>
      <c r="J58" s="487">
        <f>IF('[1]BASE'!EE59="","",'[1]BASE'!EE59)</f>
      </c>
      <c r="K58" s="487">
        <f>IF('[1]BASE'!EF59="","",'[1]BASE'!EF59)</f>
      </c>
      <c r="L58" s="487">
        <f>IF('[1]BASE'!EG59="","",'[1]BASE'!EG59)</f>
      </c>
      <c r="M58" s="487">
        <f>IF('[1]BASE'!EH59="","",'[1]BASE'!EH59)</f>
      </c>
      <c r="N58" s="487">
        <f>IF('[1]BASE'!EI59="","",'[1]BASE'!EI59)</f>
      </c>
      <c r="O58" s="487">
        <f>IF('[1]BASE'!EJ59="","",'[1]BASE'!EJ59)</f>
        <v>1</v>
      </c>
      <c r="P58" s="487">
        <f>IF('[1]BASE'!EK59="","",'[1]BASE'!EK59)</f>
        <v>1</v>
      </c>
      <c r="Q58" s="487">
        <f>IF('[1]BASE'!EL59="","",'[1]BASE'!EL59)</f>
      </c>
      <c r="R58" s="487">
        <f>IF('[1]BASE'!EM59="","",'[1]BASE'!EM59)</f>
      </c>
      <c r="S58" s="487">
        <f>IF('[1]BASE'!EN59="","",'[1]BASE'!EN59)</f>
      </c>
      <c r="T58" s="487">
        <f>IF('[1]BASE'!EO59="","",'[1]BASE'!EO59)</f>
      </c>
      <c r="U58" s="488"/>
      <c r="V58" s="483"/>
    </row>
    <row r="59" spans="2:22" s="477" customFormat="1" ht="19.5" customHeight="1">
      <c r="B59" s="478"/>
      <c r="C59" s="489">
        <f>IF('[1]BASE'!C60="","",'[1]BASE'!C60)</f>
        <v>44</v>
      </c>
      <c r="D59" s="489">
        <f>IF('[1]BASE'!D60="","",'[1]BASE'!D60)</f>
        <v>2648</v>
      </c>
      <c r="E59" s="489" t="str">
        <f>IF('[1]BASE'!E60="","",'[1]BASE'!E60)</f>
        <v>NUEVA CAMPANA - SIDERCA 1</v>
      </c>
      <c r="F59" s="489">
        <f>IF('[1]BASE'!F60="","",'[1]BASE'!F60)</f>
        <v>132</v>
      </c>
      <c r="G59" s="490">
        <f>IF('[1]BASE'!G60="","",'[1]BASE'!G60)</f>
        <v>3.2</v>
      </c>
      <c r="H59" s="486" t="str">
        <f>'[1]BASE'!H60</f>
        <v>C</v>
      </c>
      <c r="I59" s="487">
        <f>IF('[1]BASE'!ED60="","",'[1]BASE'!ED60)</f>
      </c>
      <c r="J59" s="487">
        <f>IF('[1]BASE'!EE60="","",'[1]BASE'!EE60)</f>
      </c>
      <c r="K59" s="487">
        <f>IF('[1]BASE'!EF60="","",'[1]BASE'!EF60)</f>
      </c>
      <c r="L59" s="487">
        <f>IF('[1]BASE'!EG60="","",'[1]BASE'!EG60)</f>
      </c>
      <c r="M59" s="487">
        <f>IF('[1]BASE'!EH60="","",'[1]BASE'!EH60)</f>
      </c>
      <c r="N59" s="487">
        <f>IF('[1]BASE'!EI60="","",'[1]BASE'!EI60)</f>
      </c>
      <c r="O59" s="487">
        <f>IF('[1]BASE'!EJ60="","",'[1]BASE'!EJ60)</f>
      </c>
      <c r="P59" s="487">
        <f>IF('[1]BASE'!EK60="","",'[1]BASE'!EK60)</f>
      </c>
      <c r="Q59" s="487">
        <f>IF('[1]BASE'!EL60="","",'[1]BASE'!EL60)</f>
      </c>
      <c r="R59" s="487">
        <f>IF('[1]BASE'!EM60="","",'[1]BASE'!EM60)</f>
      </c>
      <c r="S59" s="487">
        <f>IF('[1]BASE'!EN60="","",'[1]BASE'!EN60)</f>
      </c>
      <c r="T59" s="487">
        <f>IF('[1]BASE'!EO60="","",'[1]BASE'!EO60)</f>
      </c>
      <c r="U59" s="488"/>
      <c r="V59" s="483"/>
    </row>
    <row r="60" spans="2:22" s="477" customFormat="1" ht="19.5" customHeight="1">
      <c r="B60" s="478"/>
      <c r="C60" s="491">
        <f>IF('[1]BASE'!C61="","",'[1]BASE'!C61)</f>
        <v>45</v>
      </c>
      <c r="D60" s="491" t="str">
        <f>IF('[1]BASE'!D61="","",'[1]BASE'!D61)</f>
        <v>CE-000</v>
      </c>
      <c r="E60" s="491" t="str">
        <f>IF('[1]BASE'!E61="","",'[1]BASE'!E61)</f>
        <v>NUEVA CAMPANA - ZARATE</v>
      </c>
      <c r="F60" s="491">
        <f>IF('[1]BASE'!F61="","",'[1]BASE'!F61)</f>
        <v>132</v>
      </c>
      <c r="G60" s="492">
        <f>IF('[1]BASE'!G61="","",'[1]BASE'!G61)</f>
        <v>10.6</v>
      </c>
      <c r="H60" s="486" t="str">
        <f>'[1]BASE'!H61</f>
        <v>C</v>
      </c>
      <c r="I60" s="487" t="str">
        <f>IF('[1]BASE'!ED61="","",'[1]BASE'!ED61)</f>
        <v>XXXX</v>
      </c>
      <c r="J60" s="487" t="str">
        <f>IF('[1]BASE'!EE61="","",'[1]BASE'!EE61)</f>
        <v>XXXX</v>
      </c>
      <c r="K60" s="487" t="str">
        <f>IF('[1]BASE'!EF61="","",'[1]BASE'!EF61)</f>
        <v>XXXX</v>
      </c>
      <c r="L60" s="487" t="str">
        <f>IF('[1]BASE'!EG61="","",'[1]BASE'!EG61)</f>
        <v>XXXX</v>
      </c>
      <c r="M60" s="487" t="str">
        <f>IF('[1]BASE'!EH61="","",'[1]BASE'!EH61)</f>
        <v>XXXX</v>
      </c>
      <c r="N60" s="487" t="str">
        <f>IF('[1]BASE'!EI61="","",'[1]BASE'!EI61)</f>
        <v>XXXX</v>
      </c>
      <c r="O60" s="487" t="str">
        <f>IF('[1]BASE'!EJ61="","",'[1]BASE'!EJ61)</f>
        <v>XXXX</v>
      </c>
      <c r="P60" s="487" t="str">
        <f>IF('[1]BASE'!EK61="","",'[1]BASE'!EK61)</f>
        <v>XXXX</v>
      </c>
      <c r="Q60" s="487" t="str">
        <f>IF('[1]BASE'!EL61="","",'[1]BASE'!EL61)</f>
        <v>XXXX</v>
      </c>
      <c r="R60" s="487" t="str">
        <f>IF('[1]BASE'!EM61="","",'[1]BASE'!EM61)</f>
        <v>XXXX</v>
      </c>
      <c r="S60" s="487" t="str">
        <f>IF('[1]BASE'!EN61="","",'[1]BASE'!EN61)</f>
        <v>XXXX</v>
      </c>
      <c r="T60" s="487" t="str">
        <f>IF('[1]BASE'!EO61="","",'[1]BASE'!EO61)</f>
        <v>XXXX</v>
      </c>
      <c r="U60" s="488"/>
      <c r="V60" s="483"/>
    </row>
    <row r="61" spans="2:22" s="477" customFormat="1" ht="19.5" customHeight="1">
      <c r="B61" s="478"/>
      <c r="C61" s="489">
        <f>IF('[1]BASE'!C62="","",'[1]BASE'!C62)</f>
        <v>46</v>
      </c>
      <c r="D61" s="489">
        <f>IF('[1]BASE'!D62="","",'[1]BASE'!D62)</f>
        <v>1433</v>
      </c>
      <c r="E61" s="489" t="str">
        <f>IF('[1]BASE'!E62="","",'[1]BASE'!E62)</f>
        <v>NUEVA CAMPANA - SIDERCA "0"</v>
      </c>
      <c r="F61" s="489">
        <f>IF('[1]BASE'!F62="","",'[1]BASE'!F62)</f>
        <v>132</v>
      </c>
      <c r="G61" s="490">
        <f>IF('[1]BASE'!G62="","",'[1]BASE'!G62)</f>
        <v>2.2</v>
      </c>
      <c r="H61" s="486" t="str">
        <f>'[1]BASE'!H62</f>
        <v>C</v>
      </c>
      <c r="I61" s="487">
        <f>IF('[1]BASE'!ED62="","",'[1]BASE'!ED62)</f>
      </c>
      <c r="J61" s="487">
        <f>IF('[1]BASE'!EE62="","",'[1]BASE'!EE62)</f>
      </c>
      <c r="K61" s="487">
        <f>IF('[1]BASE'!EF62="","",'[1]BASE'!EF62)</f>
      </c>
      <c r="L61" s="487">
        <f>IF('[1]BASE'!EG62="","",'[1]BASE'!EG62)</f>
      </c>
      <c r="M61" s="487">
        <f>IF('[1]BASE'!EH62="","",'[1]BASE'!EH62)</f>
      </c>
      <c r="N61" s="487">
        <f>IF('[1]BASE'!EI62="","",'[1]BASE'!EI62)</f>
      </c>
      <c r="O61" s="487">
        <f>IF('[1]BASE'!EJ62="","",'[1]BASE'!EJ62)</f>
      </c>
      <c r="P61" s="487">
        <f>IF('[1]BASE'!EK62="","",'[1]BASE'!EK62)</f>
      </c>
      <c r="Q61" s="487">
        <f>IF('[1]BASE'!EL62="","",'[1]BASE'!EL62)</f>
      </c>
      <c r="R61" s="487">
        <f>IF('[1]BASE'!EM62="","",'[1]BASE'!EM62)</f>
      </c>
      <c r="S61" s="487">
        <f>IF('[1]BASE'!EN62="","",'[1]BASE'!EN62)</f>
      </c>
      <c r="T61" s="487">
        <f>IF('[1]BASE'!EO62="","",'[1]BASE'!EO62)</f>
      </c>
      <c r="U61" s="488"/>
      <c r="V61" s="483"/>
    </row>
    <row r="62" spans="2:22" s="477" customFormat="1" ht="19.5" customHeight="1">
      <c r="B62" s="478"/>
      <c r="C62" s="491">
        <f>IF('[1]BASE'!C63="","",'[1]BASE'!C63)</f>
        <v>47</v>
      </c>
      <c r="D62" s="491">
        <f>IF('[1]BASE'!D63="","",'[1]BASE'!D63)</f>
        <v>1450</v>
      </c>
      <c r="E62" s="491" t="str">
        <f>IF('[1]BASE'!E63="","",'[1]BASE'!E63)</f>
        <v>OLAVARRIA - AZUL</v>
      </c>
      <c r="F62" s="491">
        <f>IF('[1]BASE'!F63="","",'[1]BASE'!F63)</f>
        <v>132</v>
      </c>
      <c r="G62" s="492">
        <f>IF('[1]BASE'!G63="","",'[1]BASE'!G63)</f>
        <v>51.4</v>
      </c>
      <c r="H62" s="486" t="str">
        <f>'[1]BASE'!H63</f>
        <v>C</v>
      </c>
      <c r="I62" s="487">
        <f>IF('[1]BASE'!ED63="","",'[1]BASE'!ED63)</f>
      </c>
      <c r="J62" s="487">
        <f>IF('[1]BASE'!EE63="","",'[1]BASE'!EE63)</f>
        <v>1</v>
      </c>
      <c r="K62" s="487">
        <f>IF('[1]BASE'!EF63="","",'[1]BASE'!EF63)</f>
      </c>
      <c r="L62" s="487">
        <f>IF('[1]BASE'!EG63="","",'[1]BASE'!EG63)</f>
      </c>
      <c r="M62" s="487">
        <f>IF('[1]BASE'!EH63="","",'[1]BASE'!EH63)</f>
      </c>
      <c r="N62" s="487">
        <f>IF('[1]BASE'!EI63="","",'[1]BASE'!EI63)</f>
      </c>
      <c r="O62" s="487">
        <f>IF('[1]BASE'!EJ63="","",'[1]BASE'!EJ63)</f>
      </c>
      <c r="P62" s="487">
        <f>IF('[1]BASE'!EK63="","",'[1]BASE'!EK63)</f>
      </c>
      <c r="Q62" s="487">
        <f>IF('[1]BASE'!EL63="","",'[1]BASE'!EL63)</f>
      </c>
      <c r="R62" s="487">
        <f>IF('[1]BASE'!EM63="","",'[1]BASE'!EM63)</f>
      </c>
      <c r="S62" s="487">
        <f>IF('[1]BASE'!EN63="","",'[1]BASE'!EN63)</f>
      </c>
      <c r="T62" s="487">
        <f>IF('[1]BASE'!EO63="","",'[1]BASE'!EO63)</f>
      </c>
      <c r="U62" s="488"/>
      <c r="V62" s="483"/>
    </row>
    <row r="63" spans="2:22" s="477" customFormat="1" ht="19.5" customHeight="1">
      <c r="B63" s="478"/>
      <c r="C63" s="489">
        <f>IF('[1]BASE'!C64="","",'[1]BASE'!C64)</f>
        <v>48</v>
      </c>
      <c r="D63" s="489" t="str">
        <f>IF('[1]BASE'!D64="","",'[1]BASE'!D64)</f>
        <v>CE-000</v>
      </c>
      <c r="E63" s="489" t="str">
        <f>IF('[1]BASE'!E64="","",'[1]BASE'!E64)</f>
        <v>OLAVARRIA - GONZALEZ CHAVEZ</v>
      </c>
      <c r="F63" s="489">
        <f>IF('[1]BASE'!F64="","",'[1]BASE'!F64)</f>
        <v>132</v>
      </c>
      <c r="G63" s="490">
        <f>IF('[1]BASE'!G64="","",'[1]BASE'!G64)</f>
        <v>152</v>
      </c>
      <c r="H63" s="486" t="str">
        <f>'[1]BASE'!H64</f>
        <v>C</v>
      </c>
      <c r="I63" s="487" t="str">
        <f>IF('[1]BASE'!ED64="","",'[1]BASE'!ED64)</f>
        <v>XXXX</v>
      </c>
      <c r="J63" s="487" t="str">
        <f>IF('[1]BASE'!EE64="","",'[1]BASE'!EE64)</f>
        <v>XXXX</v>
      </c>
      <c r="K63" s="487" t="str">
        <f>IF('[1]BASE'!EF64="","",'[1]BASE'!EF64)</f>
        <v>XXXX</v>
      </c>
      <c r="L63" s="487" t="str">
        <f>IF('[1]BASE'!EG64="","",'[1]BASE'!EG64)</f>
        <v>XXXX</v>
      </c>
      <c r="M63" s="487" t="str">
        <f>IF('[1]BASE'!EH64="","",'[1]BASE'!EH64)</f>
        <v>XXXX</v>
      </c>
      <c r="N63" s="487" t="str">
        <f>IF('[1]BASE'!EI64="","",'[1]BASE'!EI64)</f>
        <v>XXXX</v>
      </c>
      <c r="O63" s="487" t="str">
        <f>IF('[1]BASE'!EJ64="","",'[1]BASE'!EJ64)</f>
        <v>XXXX</v>
      </c>
      <c r="P63" s="487" t="str">
        <f>IF('[1]BASE'!EK64="","",'[1]BASE'!EK64)</f>
        <v>XXXX</v>
      </c>
      <c r="Q63" s="487" t="str">
        <f>IF('[1]BASE'!EL64="","",'[1]BASE'!EL64)</f>
        <v>XXXX</v>
      </c>
      <c r="R63" s="487" t="str">
        <f>IF('[1]BASE'!EM64="","",'[1]BASE'!EM64)</f>
        <v>XXXX</v>
      </c>
      <c r="S63" s="487" t="str">
        <f>IF('[1]BASE'!EN64="","",'[1]BASE'!EN64)</f>
        <v>XXXX</v>
      </c>
      <c r="T63" s="487" t="str">
        <f>IF('[1]BASE'!EO64="","",'[1]BASE'!EO64)</f>
        <v>XXXX</v>
      </c>
      <c r="U63" s="488"/>
      <c r="V63" s="483"/>
    </row>
    <row r="64" spans="2:22" s="477" customFormat="1" ht="19.5" customHeight="1">
      <c r="B64" s="478"/>
      <c r="C64" s="491">
        <f>IF('[1]BASE'!C65="","",'[1]BASE'!C65)</f>
        <v>49</v>
      </c>
      <c r="D64" s="491">
        <f>IF('[1]BASE'!D65="","",'[1]BASE'!D65)</f>
        <v>1446</v>
      </c>
      <c r="E64" s="491" t="str">
        <f>IF('[1]BASE'!E65="","",'[1]BASE'!E65)</f>
        <v>OLAVARRIA - HENDERSON</v>
      </c>
      <c r="F64" s="491">
        <f>IF('[1]BASE'!F65="","",'[1]BASE'!F65)</f>
        <v>132</v>
      </c>
      <c r="G64" s="492">
        <f>IF('[1]BASE'!G65="","",'[1]BASE'!G65)</f>
        <v>120.6</v>
      </c>
      <c r="H64" s="486" t="str">
        <f>'[1]BASE'!H65</f>
        <v>C</v>
      </c>
      <c r="I64" s="487">
        <f>IF('[1]BASE'!ED65="","",'[1]BASE'!ED65)</f>
      </c>
      <c r="J64" s="487">
        <f>IF('[1]BASE'!EE65="","",'[1]BASE'!EE65)</f>
        <v>1</v>
      </c>
      <c r="K64" s="487">
        <f>IF('[1]BASE'!EF65="","",'[1]BASE'!EF65)</f>
      </c>
      <c r="L64" s="487">
        <f>IF('[1]BASE'!EG65="","",'[1]BASE'!EG65)</f>
      </c>
      <c r="M64" s="487">
        <f>IF('[1]BASE'!EH65="","",'[1]BASE'!EH65)</f>
      </c>
      <c r="N64" s="487">
        <f>IF('[1]BASE'!EI65="","",'[1]BASE'!EI65)</f>
      </c>
      <c r="O64" s="487">
        <f>IF('[1]BASE'!EJ65="","",'[1]BASE'!EJ65)</f>
      </c>
      <c r="P64" s="487">
        <f>IF('[1]BASE'!EK65="","",'[1]BASE'!EK65)</f>
      </c>
      <c r="Q64" s="487">
        <f>IF('[1]BASE'!EL65="","",'[1]BASE'!EL65)</f>
      </c>
      <c r="R64" s="487">
        <f>IF('[1]BASE'!EM65="","",'[1]BASE'!EM65)</f>
      </c>
      <c r="S64" s="487">
        <f>IF('[1]BASE'!EN65="","",'[1]BASE'!EN65)</f>
      </c>
      <c r="T64" s="487">
        <f>IF('[1]BASE'!EO65="","",'[1]BASE'!EO65)</f>
      </c>
      <c r="U64" s="488"/>
      <c r="V64" s="483"/>
    </row>
    <row r="65" spans="2:22" s="477" customFormat="1" ht="19.5" customHeight="1">
      <c r="B65" s="478"/>
      <c r="C65" s="489">
        <f>IF('[1]BASE'!C66="","",'[1]BASE'!C66)</f>
        <v>50</v>
      </c>
      <c r="D65" s="489" t="str">
        <f>IF('[1]BASE'!D66="","",'[1]BASE'!D66)</f>
        <v>CE-000</v>
      </c>
      <c r="E65" s="489" t="str">
        <f>IF('[1]BASE'!E66="","",'[1]BASE'!E66)</f>
        <v>OLAVARRIA - LAPRIDA</v>
      </c>
      <c r="F65" s="489">
        <f>IF('[1]BASE'!F66="","",'[1]BASE'!F66)</f>
        <v>132</v>
      </c>
      <c r="G65" s="490">
        <f>IF('[1]BASE'!G66="","",'[1]BASE'!G66)</f>
        <v>99.7</v>
      </c>
      <c r="H65" s="486" t="str">
        <f>'[1]BASE'!H66</f>
        <v>C</v>
      </c>
      <c r="I65" s="487">
        <f>IF('[1]BASE'!ED66="","",'[1]BASE'!ED66)</f>
      </c>
      <c r="J65" s="487">
        <f>IF('[1]BASE'!EE66="","",'[1]BASE'!EE66)</f>
      </c>
      <c r="K65" s="487">
        <f>IF('[1]BASE'!EF66="","",'[1]BASE'!EF66)</f>
      </c>
      <c r="L65" s="487">
        <f>IF('[1]BASE'!EG66="","",'[1]BASE'!EG66)</f>
      </c>
      <c r="M65" s="487">
        <f>IF('[1]BASE'!EH66="","",'[1]BASE'!EH66)</f>
      </c>
      <c r="N65" s="487">
        <f>IF('[1]BASE'!EI66="","",'[1]BASE'!EI66)</f>
      </c>
      <c r="O65" s="487">
        <f>IF('[1]BASE'!EJ66="","",'[1]BASE'!EJ66)</f>
      </c>
      <c r="P65" s="487">
        <f>IF('[1]BASE'!EK66="","",'[1]BASE'!EK66)</f>
      </c>
      <c r="Q65" s="487">
        <f>IF('[1]BASE'!EL66="","",'[1]BASE'!EL66)</f>
      </c>
      <c r="R65" s="487">
        <f>IF('[1]BASE'!EM66="","",'[1]BASE'!EM66)</f>
      </c>
      <c r="S65" s="487">
        <f>IF('[1]BASE'!EN66="","",'[1]BASE'!EN66)</f>
      </c>
      <c r="T65" s="487">
        <f>IF('[1]BASE'!EO66="","",'[1]BASE'!EO66)</f>
      </c>
      <c r="U65" s="488"/>
      <c r="V65" s="483"/>
    </row>
    <row r="66" spans="2:22" s="477" customFormat="1" ht="19.5" customHeight="1">
      <c r="B66" s="478"/>
      <c r="C66" s="491">
        <f>IF('[1]BASE'!C67="","",'[1]BASE'!C67)</f>
        <v>51</v>
      </c>
      <c r="D66" s="491">
        <f>IF('[1]BASE'!D67="","",'[1]BASE'!D67)</f>
        <v>1449</v>
      </c>
      <c r="E66" s="491" t="str">
        <f>IF('[1]BASE'!E67="","",'[1]BASE'!E67)</f>
        <v>OLAVARRIA - TANDIL</v>
      </c>
      <c r="F66" s="491">
        <f>IF('[1]BASE'!F67="","",'[1]BASE'!F67)</f>
        <v>132</v>
      </c>
      <c r="G66" s="492">
        <f>IF('[1]BASE'!G67="","",'[1]BASE'!G67)</f>
        <v>133.2</v>
      </c>
      <c r="H66" s="486" t="str">
        <f>'[1]BASE'!H67</f>
        <v>A</v>
      </c>
      <c r="I66" s="487">
        <f>IF('[1]BASE'!ED67="","",'[1]BASE'!ED67)</f>
      </c>
      <c r="J66" s="487">
        <f>IF('[1]BASE'!EE67="","",'[1]BASE'!EE67)</f>
      </c>
      <c r="K66" s="487">
        <f>IF('[1]BASE'!EF67="","",'[1]BASE'!EF67)</f>
      </c>
      <c r="L66" s="487">
        <f>IF('[1]BASE'!EG67="","",'[1]BASE'!EG67)</f>
      </c>
      <c r="M66" s="487">
        <f>IF('[1]BASE'!EH67="","",'[1]BASE'!EH67)</f>
      </c>
      <c r="N66" s="487">
        <f>IF('[1]BASE'!EI67="","",'[1]BASE'!EI67)</f>
      </c>
      <c r="O66" s="487">
        <f>IF('[1]BASE'!EJ67="","",'[1]BASE'!EJ67)</f>
      </c>
      <c r="P66" s="487">
        <f>IF('[1]BASE'!EK67="","",'[1]BASE'!EK67)</f>
      </c>
      <c r="Q66" s="487">
        <f>IF('[1]BASE'!EL67="","",'[1]BASE'!EL67)</f>
      </c>
      <c r="R66" s="487">
        <f>IF('[1]BASE'!EM67="","",'[1]BASE'!EM67)</f>
      </c>
      <c r="S66" s="487">
        <f>IF('[1]BASE'!EN67="","",'[1]BASE'!EN67)</f>
      </c>
      <c r="T66" s="487">
        <f>IF('[1]BASE'!EO67="","",'[1]BASE'!EO67)</f>
      </c>
      <c r="U66" s="488"/>
      <c r="V66" s="483"/>
    </row>
    <row r="67" spans="2:22" s="477" customFormat="1" ht="19.5" customHeight="1">
      <c r="B67" s="478"/>
      <c r="C67" s="489">
        <f>IF('[1]BASE'!C68="","",'[1]BASE'!C68)</f>
        <v>52</v>
      </c>
      <c r="D67" s="489">
        <f>IF('[1]BASE'!D68="","",'[1]BASE'!D68)</f>
        <v>1451</v>
      </c>
      <c r="E67" s="489" t="str">
        <f>IF('[1]BASE'!E68="","",'[1]BASE'!E68)</f>
        <v>OLAVARRIA VIEJA - OLAVARRIA</v>
      </c>
      <c r="F67" s="489">
        <f>IF('[1]BASE'!F68="","",'[1]BASE'!F68)</f>
        <v>132</v>
      </c>
      <c r="G67" s="490">
        <f>IF('[1]BASE'!G68="","",'[1]BASE'!G68)</f>
        <v>31.2</v>
      </c>
      <c r="H67" s="486" t="str">
        <f>'[1]BASE'!H68</f>
        <v>C</v>
      </c>
      <c r="I67" s="487">
        <f>IF('[1]BASE'!ED68="","",'[1]BASE'!ED68)</f>
      </c>
      <c r="J67" s="487">
        <f>IF('[1]BASE'!EE68="","",'[1]BASE'!EE68)</f>
      </c>
      <c r="K67" s="487">
        <f>IF('[1]BASE'!EF68="","",'[1]BASE'!EF68)</f>
      </c>
      <c r="L67" s="487">
        <f>IF('[1]BASE'!EG68="","",'[1]BASE'!EG68)</f>
      </c>
      <c r="M67" s="487">
        <f>IF('[1]BASE'!EH68="","",'[1]BASE'!EH68)</f>
      </c>
      <c r="N67" s="487">
        <f>IF('[1]BASE'!EI68="","",'[1]BASE'!EI68)</f>
      </c>
      <c r="O67" s="487">
        <f>IF('[1]BASE'!EJ68="","",'[1]BASE'!EJ68)</f>
        <v>1</v>
      </c>
      <c r="P67" s="487">
        <f>IF('[1]BASE'!EK68="","",'[1]BASE'!EK68)</f>
      </c>
      <c r="Q67" s="487">
        <f>IF('[1]BASE'!EL68="","",'[1]BASE'!EL68)</f>
      </c>
      <c r="R67" s="487">
        <f>IF('[1]BASE'!EM68="","",'[1]BASE'!EM68)</f>
        <v>1</v>
      </c>
      <c r="S67" s="487">
        <f>IF('[1]BASE'!EN68="","",'[1]BASE'!EN68)</f>
      </c>
      <c r="T67" s="487">
        <f>IF('[1]BASE'!EO68="","",'[1]BASE'!EO68)</f>
      </c>
      <c r="U67" s="488"/>
      <c r="V67" s="483"/>
    </row>
    <row r="68" spans="2:22" s="477" customFormat="1" ht="19.5" customHeight="1">
      <c r="B68" s="478"/>
      <c r="C68" s="491">
        <f>IF('[1]BASE'!C69="","",'[1]BASE'!C69)</f>
        <v>53</v>
      </c>
      <c r="D68" s="491">
        <f>IF('[1]BASE'!D69="","",'[1]BASE'!D69)</f>
        <v>1533</v>
      </c>
      <c r="E68" s="491" t="str">
        <f>IF('[1]BASE'!E69="","",'[1]BASE'!E69)</f>
        <v>P. LURO - C. PATAGONES</v>
      </c>
      <c r="F68" s="491">
        <f>IF('[1]BASE'!F69="","",'[1]BASE'!F69)</f>
        <v>132</v>
      </c>
      <c r="G68" s="492">
        <f>IF('[1]BASE'!G69="","",'[1]BASE'!G69)</f>
        <v>151</v>
      </c>
      <c r="H68" s="486" t="str">
        <f>'[1]BASE'!H69</f>
        <v>C</v>
      </c>
      <c r="I68" s="487">
        <f>IF('[1]BASE'!ED69="","",'[1]BASE'!ED69)</f>
        <v>1</v>
      </c>
      <c r="J68" s="487">
        <f>IF('[1]BASE'!EE69="","",'[1]BASE'!EE69)</f>
        <v>3</v>
      </c>
      <c r="K68" s="487">
        <f>IF('[1]BASE'!EF69="","",'[1]BASE'!EF69)</f>
      </c>
      <c r="L68" s="487">
        <f>IF('[1]BASE'!EG69="","",'[1]BASE'!EG69)</f>
      </c>
      <c r="M68" s="487">
        <f>IF('[1]BASE'!EH69="","",'[1]BASE'!EH69)</f>
      </c>
      <c r="N68" s="487">
        <f>IF('[1]BASE'!EI69="","",'[1]BASE'!EI69)</f>
      </c>
      <c r="O68" s="487">
        <f>IF('[1]BASE'!EJ69="","",'[1]BASE'!EJ69)</f>
      </c>
      <c r="P68" s="487">
        <f>IF('[1]BASE'!EK69="","",'[1]BASE'!EK69)</f>
      </c>
      <c r="Q68" s="487">
        <f>IF('[1]BASE'!EL69="","",'[1]BASE'!EL69)</f>
      </c>
      <c r="R68" s="487">
        <f>IF('[1]BASE'!EM69="","",'[1]BASE'!EM69)</f>
      </c>
      <c r="S68" s="487">
        <f>IF('[1]BASE'!EN69="","",'[1]BASE'!EN69)</f>
        <v>1</v>
      </c>
      <c r="T68" s="487">
        <f>IF('[1]BASE'!EO69="","",'[1]BASE'!EO69)</f>
        <v>3</v>
      </c>
      <c r="U68" s="488"/>
      <c r="V68" s="483"/>
    </row>
    <row r="69" spans="2:22" s="477" customFormat="1" ht="19.5" customHeight="1">
      <c r="B69" s="478"/>
      <c r="C69" s="489">
        <f>IF('[1]BASE'!C70="","",'[1]BASE'!C70)</f>
        <v>54</v>
      </c>
      <c r="D69" s="489">
        <f>IF('[1]BASE'!D70="","",'[1]BASE'!D70)</f>
        <v>2740</v>
      </c>
      <c r="E69" s="489" t="str">
        <f>IF('[1]BASE'!E70="","",'[1]BASE'!E70)</f>
        <v>PERGAMINO - RAMALLO</v>
      </c>
      <c r="F69" s="489">
        <f>IF('[1]BASE'!F70="","",'[1]BASE'!F70)</f>
        <v>132</v>
      </c>
      <c r="G69" s="490">
        <f>IF('[1]BASE'!G70="","",'[1]BASE'!G70)</f>
        <v>66.8</v>
      </c>
      <c r="H69" s="486" t="str">
        <f>'[1]BASE'!H70</f>
        <v>C</v>
      </c>
      <c r="I69" s="487">
        <f>IF('[1]BASE'!ED70="","",'[1]BASE'!ED70)</f>
      </c>
      <c r="J69" s="487">
        <f>IF('[1]BASE'!EE70="","",'[1]BASE'!EE70)</f>
      </c>
      <c r="K69" s="487">
        <f>IF('[1]BASE'!EF70="","",'[1]BASE'!EF70)</f>
      </c>
      <c r="L69" s="487">
        <f>IF('[1]BASE'!EG70="","",'[1]BASE'!EG70)</f>
      </c>
      <c r="M69" s="487">
        <f>IF('[1]BASE'!EH70="","",'[1]BASE'!EH70)</f>
      </c>
      <c r="N69" s="487">
        <f>IF('[1]BASE'!EI70="","",'[1]BASE'!EI70)</f>
      </c>
      <c r="O69" s="487">
        <f>IF('[1]BASE'!EJ70="","",'[1]BASE'!EJ70)</f>
      </c>
      <c r="P69" s="487">
        <f>IF('[1]BASE'!EK70="","",'[1]BASE'!EK70)</f>
      </c>
      <c r="Q69" s="487">
        <f>IF('[1]BASE'!EL70="","",'[1]BASE'!EL70)</f>
      </c>
      <c r="R69" s="487">
        <f>IF('[1]BASE'!EM70="","",'[1]BASE'!EM70)</f>
      </c>
      <c r="S69" s="487">
        <f>IF('[1]BASE'!EN70="","",'[1]BASE'!EN70)</f>
      </c>
      <c r="T69" s="487">
        <f>IF('[1]BASE'!EO70="","",'[1]BASE'!EO70)</f>
      </c>
      <c r="U69" s="488"/>
      <c r="V69" s="483"/>
    </row>
    <row r="70" spans="2:22" s="477" customFormat="1" ht="19.5" customHeight="1">
      <c r="B70" s="478"/>
      <c r="C70" s="491">
        <f>IF('[1]BASE'!C71="","",'[1]BASE'!C71)</f>
        <v>55</v>
      </c>
      <c r="D70" s="491">
        <f>IF('[1]BASE'!D71="","",'[1]BASE'!D71)</f>
        <v>1420</v>
      </c>
      <c r="E70" s="491" t="str">
        <f>IF('[1]BASE'!E71="","",'[1]BASE'!E71)</f>
        <v>PERGAMINO - ROJAS</v>
      </c>
      <c r="F70" s="491">
        <f>IF('[1]BASE'!F71="","",'[1]BASE'!F71)</f>
        <v>132</v>
      </c>
      <c r="G70" s="492">
        <f>IF('[1]BASE'!G71="","",'[1]BASE'!G71)</f>
        <v>36</v>
      </c>
      <c r="H70" s="486" t="str">
        <f>'[1]BASE'!H71</f>
        <v>C</v>
      </c>
      <c r="I70" s="487">
        <f>IF('[1]BASE'!ED71="","",'[1]BASE'!ED71)</f>
      </c>
      <c r="J70" s="487">
        <f>IF('[1]BASE'!EE71="","",'[1]BASE'!EE71)</f>
      </c>
      <c r="K70" s="487">
        <f>IF('[1]BASE'!EF71="","",'[1]BASE'!EF71)</f>
      </c>
      <c r="L70" s="487">
        <f>IF('[1]BASE'!EG71="","",'[1]BASE'!EG71)</f>
      </c>
      <c r="M70" s="487">
        <f>IF('[1]BASE'!EH71="","",'[1]BASE'!EH71)</f>
      </c>
      <c r="N70" s="487">
        <f>IF('[1]BASE'!EI71="","",'[1]BASE'!EI71)</f>
      </c>
      <c r="O70" s="487">
        <f>IF('[1]BASE'!EJ71="","",'[1]BASE'!EJ71)</f>
      </c>
      <c r="P70" s="487">
        <f>IF('[1]BASE'!EK71="","",'[1]BASE'!EK71)</f>
      </c>
      <c r="Q70" s="487">
        <f>IF('[1]BASE'!EL71="","",'[1]BASE'!EL71)</f>
      </c>
      <c r="R70" s="487">
        <f>IF('[1]BASE'!EM71="","",'[1]BASE'!EM71)</f>
      </c>
      <c r="S70" s="487">
        <f>IF('[1]BASE'!EN71="","",'[1]BASE'!EN71)</f>
      </c>
      <c r="T70" s="487">
        <f>IF('[1]BASE'!EO71="","",'[1]BASE'!EO71)</f>
      </c>
      <c r="U70" s="488"/>
      <c r="V70" s="483"/>
    </row>
    <row r="71" spans="2:22" s="477" customFormat="1" ht="19.5" customHeight="1">
      <c r="B71" s="478"/>
      <c r="C71" s="489">
        <f>IF('[1]BASE'!C72="","",'[1]BASE'!C72)</f>
        <v>56</v>
      </c>
      <c r="D71" s="489">
        <f>IF('[1]BASE'!D72="","",'[1]BASE'!D72)</f>
        <v>1419</v>
      </c>
      <c r="E71" s="489" t="str">
        <f>IF('[1]BASE'!E72="","",'[1]BASE'!E72)</f>
        <v>PERGAMINO - SAN NICOLAS</v>
      </c>
      <c r="F71" s="489">
        <f>IF('[1]BASE'!F72="","",'[1]BASE'!F72)</f>
        <v>132</v>
      </c>
      <c r="G71" s="490">
        <f>IF('[1]BASE'!G72="","",'[1]BASE'!G72)</f>
        <v>70.8</v>
      </c>
      <c r="H71" s="486" t="str">
        <f>'[1]BASE'!H72</f>
        <v>C</v>
      </c>
      <c r="I71" s="487">
        <f>IF('[1]BASE'!ED72="","",'[1]BASE'!ED72)</f>
      </c>
      <c r="J71" s="487">
        <f>IF('[1]BASE'!EE72="","",'[1]BASE'!EE72)</f>
      </c>
      <c r="K71" s="487">
        <f>IF('[1]BASE'!EF72="","",'[1]BASE'!EF72)</f>
      </c>
      <c r="L71" s="487">
        <f>IF('[1]BASE'!EG72="","",'[1]BASE'!EG72)</f>
      </c>
      <c r="M71" s="487">
        <f>IF('[1]BASE'!EH72="","",'[1]BASE'!EH72)</f>
      </c>
      <c r="N71" s="487">
        <f>IF('[1]BASE'!EI72="","",'[1]BASE'!EI72)</f>
      </c>
      <c r="O71" s="487">
        <f>IF('[1]BASE'!EJ72="","",'[1]BASE'!EJ72)</f>
      </c>
      <c r="P71" s="487">
        <f>IF('[1]BASE'!EK72="","",'[1]BASE'!EK72)</f>
      </c>
      <c r="Q71" s="487">
        <f>IF('[1]BASE'!EL72="","",'[1]BASE'!EL72)</f>
      </c>
      <c r="R71" s="487">
        <f>IF('[1]BASE'!EM72="","",'[1]BASE'!EM72)</f>
      </c>
      <c r="S71" s="487">
        <f>IF('[1]BASE'!EN72="","",'[1]BASE'!EN72)</f>
      </c>
      <c r="T71" s="487">
        <f>IF('[1]BASE'!EO72="","",'[1]BASE'!EO72)</f>
      </c>
      <c r="U71" s="488"/>
      <c r="V71" s="483"/>
    </row>
    <row r="72" spans="2:22" s="477" customFormat="1" ht="19.5" customHeight="1">
      <c r="B72" s="478"/>
      <c r="C72" s="491">
        <f>IF('[1]BASE'!C73="","",'[1]BASE'!C73)</f>
        <v>57</v>
      </c>
      <c r="D72" s="491">
        <f>IF('[1]BASE'!D73="","",'[1]BASE'!D73)</f>
        <v>1546</v>
      </c>
      <c r="E72" s="491" t="str">
        <f>IF('[1]BASE'!E73="","",'[1]BASE'!E73)</f>
        <v>PETROQ. BAHIA BLANCA - URBANA BB</v>
      </c>
      <c r="F72" s="491">
        <f>IF('[1]BASE'!F73="","",'[1]BASE'!F73)</f>
        <v>132</v>
      </c>
      <c r="G72" s="492">
        <f>IF('[1]BASE'!G73="","",'[1]BASE'!G73)</f>
        <v>3.2</v>
      </c>
      <c r="H72" s="486" t="str">
        <f>'[1]BASE'!H73</f>
        <v>C</v>
      </c>
      <c r="I72" s="487">
        <f>IF('[1]BASE'!ED73="","",'[1]BASE'!ED73)</f>
      </c>
      <c r="J72" s="487">
        <f>IF('[1]BASE'!EE73="","",'[1]BASE'!EE73)</f>
      </c>
      <c r="K72" s="487">
        <f>IF('[1]BASE'!EF73="","",'[1]BASE'!EF73)</f>
      </c>
      <c r="L72" s="487">
        <f>IF('[1]BASE'!EG73="","",'[1]BASE'!EG73)</f>
      </c>
      <c r="M72" s="487">
        <f>IF('[1]BASE'!EH73="","",'[1]BASE'!EH73)</f>
      </c>
      <c r="N72" s="487">
        <f>IF('[1]BASE'!EI73="","",'[1]BASE'!EI73)</f>
      </c>
      <c r="O72" s="487">
        <f>IF('[1]BASE'!EJ73="","",'[1]BASE'!EJ73)</f>
      </c>
      <c r="P72" s="487">
        <f>IF('[1]BASE'!EK73="","",'[1]BASE'!EK73)</f>
      </c>
      <c r="Q72" s="487">
        <f>IF('[1]BASE'!EL73="","",'[1]BASE'!EL73)</f>
      </c>
      <c r="R72" s="487">
        <f>IF('[1]BASE'!EM73="","",'[1]BASE'!EM73)</f>
      </c>
      <c r="S72" s="487">
        <f>IF('[1]BASE'!EN73="","",'[1]BASE'!EN73)</f>
      </c>
      <c r="T72" s="487">
        <f>IF('[1]BASE'!EO73="","",'[1]BASE'!EO73)</f>
      </c>
      <c r="U72" s="488"/>
      <c r="V72" s="483"/>
    </row>
    <row r="73" spans="2:22" s="477" customFormat="1" ht="19.5" customHeight="1">
      <c r="B73" s="478"/>
      <c r="C73" s="489">
        <f>IF('[1]BASE'!C74="","",'[1]BASE'!C74)</f>
        <v>58</v>
      </c>
      <c r="D73" s="489">
        <f>IF('[1]BASE'!D74="","",'[1]BASE'!D74)</f>
      </c>
      <c r="E73" s="489" t="str">
        <f>IF('[1]BASE'!E74="","",'[1]BASE'!E74)</f>
        <v>C. PIEDRABUENA - ING. WHITE</v>
      </c>
      <c r="F73" s="489">
        <f>IF('[1]BASE'!F74="","",'[1]BASE'!F74)</f>
        <v>132</v>
      </c>
      <c r="G73" s="490">
        <f>IF('[1]BASE'!G74="","",'[1]BASE'!G74)</f>
        <v>1.1</v>
      </c>
      <c r="H73" s="486" t="str">
        <f>'[1]BASE'!H74</f>
        <v>C</v>
      </c>
      <c r="I73" s="487">
        <f>IF('[1]BASE'!ED74="","",'[1]BASE'!ED74)</f>
      </c>
      <c r="J73" s="487">
        <f>IF('[1]BASE'!EE74="","",'[1]BASE'!EE74)</f>
      </c>
      <c r="K73" s="487">
        <f>IF('[1]BASE'!EF74="","",'[1]BASE'!EF74)</f>
      </c>
      <c r="L73" s="487">
        <f>IF('[1]BASE'!EG74="","",'[1]BASE'!EG74)</f>
      </c>
      <c r="M73" s="487">
        <f>IF('[1]BASE'!EH74="","",'[1]BASE'!EH74)</f>
      </c>
      <c r="N73" s="487">
        <f>IF('[1]BASE'!EI74="","",'[1]BASE'!EI74)</f>
      </c>
      <c r="O73" s="487">
        <f>IF('[1]BASE'!EJ74="","",'[1]BASE'!EJ74)</f>
      </c>
      <c r="P73" s="487">
        <f>IF('[1]BASE'!EK74="","",'[1]BASE'!EK74)</f>
      </c>
      <c r="Q73" s="487">
        <f>IF('[1]BASE'!EL74="","",'[1]BASE'!EL74)</f>
      </c>
      <c r="R73" s="487">
        <f>IF('[1]BASE'!EM74="","",'[1]BASE'!EM74)</f>
      </c>
      <c r="S73" s="487">
        <f>IF('[1]BASE'!EN74="","",'[1]BASE'!EN74)</f>
      </c>
      <c r="T73" s="487">
        <f>IF('[1]BASE'!EO74="","",'[1]BASE'!EO74)</f>
      </c>
      <c r="U73" s="488"/>
      <c r="V73" s="483"/>
    </row>
    <row r="74" spans="2:22" s="477" customFormat="1" ht="19.5" customHeight="1">
      <c r="B74" s="478"/>
      <c r="C74" s="491">
        <f>IF('[1]BASE'!C75="","",'[1]BASE'!C75)</f>
        <v>59</v>
      </c>
      <c r="D74" s="491">
        <f>IF('[1]BASE'!D75="","",'[1]BASE'!D75)</f>
        <v>2616</v>
      </c>
      <c r="E74" s="491" t="str">
        <f>IF('[1]BASE'!E75="","",'[1]BASE'!E75)</f>
        <v>PIGUE - GUATRACHE</v>
      </c>
      <c r="F74" s="491">
        <f>IF('[1]BASE'!F75="","",'[1]BASE'!F75)</f>
        <v>132</v>
      </c>
      <c r="G74" s="492">
        <f>IF('[1]BASE'!G75="","",'[1]BASE'!G75)</f>
        <v>102</v>
      </c>
      <c r="H74" s="486" t="str">
        <f>'[1]BASE'!H75</f>
        <v>C</v>
      </c>
      <c r="I74" s="487">
        <f>IF('[1]BASE'!ED75="","",'[1]BASE'!ED75)</f>
      </c>
      <c r="J74" s="487">
        <f>IF('[1]BASE'!EE75="","",'[1]BASE'!EE75)</f>
      </c>
      <c r="K74" s="487">
        <f>IF('[1]BASE'!EF75="","",'[1]BASE'!EF75)</f>
      </c>
      <c r="L74" s="487">
        <f>IF('[1]BASE'!EG75="","",'[1]BASE'!EG75)</f>
      </c>
      <c r="M74" s="487">
        <f>IF('[1]BASE'!EH75="","",'[1]BASE'!EH75)</f>
      </c>
      <c r="N74" s="487">
        <f>IF('[1]BASE'!EI75="","",'[1]BASE'!EI75)</f>
      </c>
      <c r="O74" s="487">
        <f>IF('[1]BASE'!EJ75="","",'[1]BASE'!EJ75)</f>
      </c>
      <c r="P74" s="487">
        <f>IF('[1]BASE'!EK75="","",'[1]BASE'!EK75)</f>
      </c>
      <c r="Q74" s="487">
        <f>IF('[1]BASE'!EL75="","",'[1]BASE'!EL75)</f>
      </c>
      <c r="R74" s="487">
        <f>IF('[1]BASE'!EM75="","",'[1]BASE'!EM75)</f>
      </c>
      <c r="S74" s="487">
        <f>IF('[1]BASE'!EN75="","",'[1]BASE'!EN75)</f>
      </c>
      <c r="T74" s="487">
        <f>IF('[1]BASE'!EO75="","",'[1]BASE'!EO75)</f>
      </c>
      <c r="U74" s="488"/>
      <c r="V74" s="483"/>
    </row>
    <row r="75" spans="2:22" s="477" customFormat="1" ht="19.5" customHeight="1">
      <c r="B75" s="478"/>
      <c r="C75" s="489">
        <f>IF('[1]BASE'!C76="","",'[1]BASE'!C76)</f>
        <v>60</v>
      </c>
      <c r="D75" s="489" t="str">
        <f>IF('[1]BASE'!D76="","",'[1]BASE'!D76)</f>
        <v>CE-004</v>
      </c>
      <c r="E75" s="489" t="str">
        <f>IF('[1]BASE'!E76="","",'[1]BASE'!E76)</f>
        <v>PIGÜE - TORNQUIST - BAHIA BLANCA</v>
      </c>
      <c r="F75" s="489">
        <f>IF('[1]BASE'!F76="","",'[1]BASE'!F76)</f>
        <v>132</v>
      </c>
      <c r="G75" s="490">
        <f>IF('[1]BASE'!G76="","",'[1]BASE'!G76)</f>
        <v>132.3</v>
      </c>
      <c r="H75" s="486" t="str">
        <f>'[1]BASE'!H76</f>
        <v>C</v>
      </c>
      <c r="I75" s="487">
        <f>IF('[1]BASE'!ED76="","",'[1]BASE'!ED76)</f>
      </c>
      <c r="J75" s="487">
        <f>IF('[1]BASE'!EE76="","",'[1]BASE'!EE76)</f>
      </c>
      <c r="K75" s="487">
        <f>IF('[1]BASE'!EF76="","",'[1]BASE'!EF76)</f>
      </c>
      <c r="L75" s="487">
        <f>IF('[1]BASE'!EG76="","",'[1]BASE'!EG76)</f>
      </c>
      <c r="M75" s="487">
        <f>IF('[1]BASE'!EH76="","",'[1]BASE'!EH76)</f>
      </c>
      <c r="N75" s="487">
        <f>IF('[1]BASE'!EI76="","",'[1]BASE'!EI76)</f>
      </c>
      <c r="O75" s="487">
        <f>IF('[1]BASE'!EJ76="","",'[1]BASE'!EJ76)</f>
      </c>
      <c r="P75" s="487">
        <f>IF('[1]BASE'!EK76="","",'[1]BASE'!EK76)</f>
      </c>
      <c r="Q75" s="487">
        <f>IF('[1]BASE'!EL76="","",'[1]BASE'!EL76)</f>
      </c>
      <c r="R75" s="487">
        <f>IF('[1]BASE'!EM76="","",'[1]BASE'!EM76)</f>
      </c>
      <c r="S75" s="487">
        <f>IF('[1]BASE'!EN76="","",'[1]BASE'!EN76)</f>
        <v>1</v>
      </c>
      <c r="T75" s="487">
        <f>IF('[1]BASE'!EO76="","",'[1]BASE'!EO76)</f>
        <v>2</v>
      </c>
      <c r="U75" s="488"/>
      <c r="V75" s="483"/>
    </row>
    <row r="76" spans="2:22" s="477" customFormat="1" ht="19.5" customHeight="1">
      <c r="B76" s="478"/>
      <c r="C76" s="491">
        <f>IF('[1]BASE'!C77="","",'[1]BASE'!C77)</f>
        <v>61</v>
      </c>
      <c r="D76" s="491">
        <f>IF('[1]BASE'!D77="","",'[1]BASE'!D77)</f>
        <v>1443</v>
      </c>
      <c r="E76" s="491" t="str">
        <f>IF('[1]BASE'!E77="","",'[1]BASE'!E77)</f>
        <v>PINAMAR - VILLA GESELL</v>
      </c>
      <c r="F76" s="491">
        <f>IF('[1]BASE'!F77="","",'[1]BASE'!F77)</f>
        <v>132</v>
      </c>
      <c r="G76" s="492">
        <f>IF('[1]BASE'!G77="","",'[1]BASE'!G77)</f>
        <v>16.3</v>
      </c>
      <c r="H76" s="486" t="str">
        <f>'[1]BASE'!H77</f>
        <v>C</v>
      </c>
      <c r="I76" s="487">
        <f>IF('[1]BASE'!ED77="","",'[1]BASE'!ED77)</f>
      </c>
      <c r="J76" s="487">
        <f>IF('[1]BASE'!EE77="","",'[1]BASE'!EE77)</f>
      </c>
      <c r="K76" s="487">
        <f>IF('[1]BASE'!EF77="","",'[1]BASE'!EF77)</f>
      </c>
      <c r="L76" s="487">
        <f>IF('[1]BASE'!EG77="","",'[1]BASE'!EG77)</f>
      </c>
      <c r="M76" s="487">
        <f>IF('[1]BASE'!EH77="","",'[1]BASE'!EH77)</f>
      </c>
      <c r="N76" s="487">
        <f>IF('[1]BASE'!EI77="","",'[1]BASE'!EI77)</f>
      </c>
      <c r="O76" s="487">
        <f>IF('[1]BASE'!EJ77="","",'[1]BASE'!EJ77)</f>
      </c>
      <c r="P76" s="487">
        <f>IF('[1]BASE'!EK77="","",'[1]BASE'!EK77)</f>
      </c>
      <c r="Q76" s="487">
        <f>IF('[1]BASE'!EL77="","",'[1]BASE'!EL77)</f>
      </c>
      <c r="R76" s="487">
        <f>IF('[1]BASE'!EM77="","",'[1]BASE'!EM77)</f>
      </c>
      <c r="S76" s="487">
        <f>IF('[1]BASE'!EN77="","",'[1]BASE'!EN77)</f>
      </c>
      <c r="T76" s="487">
        <f>IF('[1]BASE'!EO77="","",'[1]BASE'!EO77)</f>
      </c>
      <c r="U76" s="488"/>
      <c r="V76" s="483"/>
    </row>
    <row r="77" spans="2:22" s="477" customFormat="1" ht="19.5" customHeight="1">
      <c r="B77" s="478"/>
      <c r="C77" s="489">
        <f>IF('[1]BASE'!C78="","",'[1]BASE'!C78)</f>
        <v>62</v>
      </c>
      <c r="D77" s="489">
        <f>IF('[1]BASE'!D78="","",'[1]BASE'!D78)</f>
        <v>1543</v>
      </c>
      <c r="E77" s="489" t="str">
        <f>IF('[1]BASE'!E78="","",'[1]BASE'!E78)</f>
        <v>PUNTA ALTA - BAHIA BLANCA</v>
      </c>
      <c r="F77" s="489">
        <f>IF('[1]BASE'!F78="","",'[1]BASE'!F78)</f>
        <v>132</v>
      </c>
      <c r="G77" s="490">
        <f>IF('[1]BASE'!G78="","",'[1]BASE'!G78)</f>
        <v>24.1</v>
      </c>
      <c r="H77" s="486" t="str">
        <f>'[1]BASE'!H78</f>
        <v>C</v>
      </c>
      <c r="I77" s="487">
        <f>IF('[1]BASE'!ED78="","",'[1]BASE'!ED78)</f>
      </c>
      <c r="J77" s="487">
        <f>IF('[1]BASE'!EE78="","",'[1]BASE'!EE78)</f>
      </c>
      <c r="K77" s="487">
        <f>IF('[1]BASE'!EF78="","",'[1]BASE'!EF78)</f>
      </c>
      <c r="L77" s="487">
        <f>IF('[1]BASE'!EG78="","",'[1]BASE'!EG78)</f>
      </c>
      <c r="M77" s="487">
        <f>IF('[1]BASE'!EH78="","",'[1]BASE'!EH78)</f>
      </c>
      <c r="N77" s="487">
        <f>IF('[1]BASE'!EI78="","",'[1]BASE'!EI78)</f>
      </c>
      <c r="O77" s="487">
        <f>IF('[1]BASE'!EJ78="","",'[1]BASE'!EJ78)</f>
      </c>
      <c r="P77" s="487">
        <f>IF('[1]BASE'!EK78="","",'[1]BASE'!EK78)</f>
      </c>
      <c r="Q77" s="487">
        <f>IF('[1]BASE'!EL78="","",'[1]BASE'!EL78)</f>
      </c>
      <c r="R77" s="487">
        <f>IF('[1]BASE'!EM78="","",'[1]BASE'!EM78)</f>
      </c>
      <c r="S77" s="487">
        <f>IF('[1]BASE'!EN78="","",'[1]BASE'!EN78)</f>
        <v>1</v>
      </c>
      <c r="T77" s="487">
        <f>IF('[1]BASE'!EO78="","",'[1]BASE'!EO78)</f>
        <v>1</v>
      </c>
      <c r="U77" s="488"/>
      <c r="V77" s="483"/>
    </row>
    <row r="78" spans="2:22" s="477" customFormat="1" ht="19.5" customHeight="1">
      <c r="B78" s="478"/>
      <c r="C78" s="491">
        <f>IF('[1]BASE'!C79="","",'[1]BASE'!C79)</f>
        <v>63</v>
      </c>
      <c r="D78" s="491">
        <f>IF('[1]BASE'!D79="","",'[1]BASE'!D79)</f>
        <v>1544</v>
      </c>
      <c r="E78" s="491" t="str">
        <f>IF('[1]BASE'!E79="","",'[1]BASE'!E79)</f>
        <v>PUNTA ALTA - C. PIEDRABUENA</v>
      </c>
      <c r="F78" s="491">
        <f>IF('[1]BASE'!F79="","",'[1]BASE'!F79)</f>
        <v>132</v>
      </c>
      <c r="G78" s="492">
        <f>IF('[1]BASE'!G79="","",'[1]BASE'!G79)</f>
        <v>25</v>
      </c>
      <c r="H78" s="486" t="str">
        <f>'[1]BASE'!H79</f>
        <v>C</v>
      </c>
      <c r="I78" s="487">
        <f>IF('[1]BASE'!ED79="","",'[1]BASE'!ED79)</f>
      </c>
      <c r="J78" s="487">
        <f>IF('[1]BASE'!EE79="","",'[1]BASE'!EE79)</f>
      </c>
      <c r="K78" s="487">
        <f>IF('[1]BASE'!EF79="","",'[1]BASE'!EF79)</f>
      </c>
      <c r="L78" s="487">
        <f>IF('[1]BASE'!EG79="","",'[1]BASE'!EG79)</f>
      </c>
      <c r="M78" s="487">
        <f>IF('[1]BASE'!EH79="","",'[1]BASE'!EH79)</f>
      </c>
      <c r="N78" s="487">
        <f>IF('[1]BASE'!EI79="","",'[1]BASE'!EI79)</f>
      </c>
      <c r="O78" s="487">
        <f>IF('[1]BASE'!EJ79="","",'[1]BASE'!EJ79)</f>
      </c>
      <c r="P78" s="487">
        <f>IF('[1]BASE'!EK79="","",'[1]BASE'!EK79)</f>
        <v>1</v>
      </c>
      <c r="Q78" s="487">
        <f>IF('[1]BASE'!EL79="","",'[1]BASE'!EL79)</f>
      </c>
      <c r="R78" s="487">
        <f>IF('[1]BASE'!EM79="","",'[1]BASE'!EM79)</f>
      </c>
      <c r="S78" s="487">
        <f>IF('[1]BASE'!EN79="","",'[1]BASE'!EN79)</f>
        <v>1</v>
      </c>
      <c r="T78" s="487">
        <f>IF('[1]BASE'!EO79="","",'[1]BASE'!EO79)</f>
        <v>1</v>
      </c>
      <c r="U78" s="488"/>
      <c r="V78" s="483"/>
    </row>
    <row r="79" spans="2:22" s="477" customFormat="1" ht="19.5" customHeight="1">
      <c r="B79" s="478"/>
      <c r="C79" s="489">
        <f>IF('[1]BASE'!C80="","",'[1]BASE'!C80)</f>
        <v>64</v>
      </c>
      <c r="D79" s="489">
        <f>IF('[1]BASE'!D80="","",'[1]BASE'!D80)</f>
        <v>2741</v>
      </c>
      <c r="E79" s="489" t="str">
        <f>IF('[1]BASE'!E80="","",'[1]BASE'!E80)</f>
        <v>RAMALLO - URBANA SAN NICOLAS</v>
      </c>
      <c r="F79" s="489">
        <f>IF('[1]BASE'!F80="","",'[1]BASE'!F80)</f>
        <v>132</v>
      </c>
      <c r="G79" s="490">
        <f>IF('[1]BASE'!G80="","",'[1]BASE'!G80)</f>
        <v>13</v>
      </c>
      <c r="H79" s="486" t="str">
        <f>'[1]BASE'!H80</f>
        <v>C</v>
      </c>
      <c r="I79" s="487">
        <f>IF('[1]BASE'!ED80="","",'[1]BASE'!ED80)</f>
      </c>
      <c r="J79" s="487">
        <f>IF('[1]BASE'!EE80="","",'[1]BASE'!EE80)</f>
      </c>
      <c r="K79" s="487">
        <f>IF('[1]BASE'!EF80="","",'[1]BASE'!EF80)</f>
      </c>
      <c r="L79" s="487">
        <f>IF('[1]BASE'!EG80="","",'[1]BASE'!EG80)</f>
      </c>
      <c r="M79" s="487">
        <f>IF('[1]BASE'!EH80="","",'[1]BASE'!EH80)</f>
      </c>
      <c r="N79" s="487">
        <f>IF('[1]BASE'!EI80="","",'[1]BASE'!EI80)</f>
      </c>
      <c r="O79" s="487">
        <f>IF('[1]BASE'!EJ80="","",'[1]BASE'!EJ80)</f>
      </c>
      <c r="P79" s="487">
        <f>IF('[1]BASE'!EK80="","",'[1]BASE'!EK80)</f>
      </c>
      <c r="Q79" s="487">
        <f>IF('[1]BASE'!EL80="","",'[1]BASE'!EL80)</f>
      </c>
      <c r="R79" s="487">
        <f>IF('[1]BASE'!EM80="","",'[1]BASE'!EM80)</f>
      </c>
      <c r="S79" s="487">
        <f>IF('[1]BASE'!EN80="","",'[1]BASE'!EN80)</f>
      </c>
      <c r="T79" s="487">
        <f>IF('[1]BASE'!EO80="","",'[1]BASE'!EO80)</f>
      </c>
      <c r="U79" s="488"/>
      <c r="V79" s="483"/>
    </row>
    <row r="80" spans="2:22" s="477" customFormat="1" ht="19.5" customHeight="1">
      <c r="B80" s="478"/>
      <c r="C80" s="491">
        <f>IF('[1]BASE'!C81="","",'[1]BASE'!C81)</f>
        <v>65</v>
      </c>
      <c r="D80" s="491">
        <f>IF('[1]BASE'!D81="","",'[1]BASE'!D81)</f>
        <v>1418</v>
      </c>
      <c r="E80" s="491" t="str">
        <f>IF('[1]BASE'!E81="","",'[1]BASE'!E81)</f>
        <v>ROJAS - JUNIN</v>
      </c>
      <c r="F80" s="491">
        <f>IF('[1]BASE'!F81="","",'[1]BASE'!F81)</f>
        <v>132</v>
      </c>
      <c r="G80" s="492">
        <f>IF('[1]BASE'!G81="","",'[1]BASE'!G81)</f>
        <v>47.7</v>
      </c>
      <c r="H80" s="486" t="str">
        <f>'[1]BASE'!H81</f>
        <v>C</v>
      </c>
      <c r="I80" s="487">
        <f>IF('[1]BASE'!ED81="","",'[1]BASE'!ED81)</f>
      </c>
      <c r="J80" s="487">
        <f>IF('[1]BASE'!EE81="","",'[1]BASE'!EE81)</f>
      </c>
      <c r="K80" s="487">
        <f>IF('[1]BASE'!EF81="","",'[1]BASE'!EF81)</f>
      </c>
      <c r="L80" s="487">
        <f>IF('[1]BASE'!EG81="","",'[1]BASE'!EG81)</f>
      </c>
      <c r="M80" s="487">
        <f>IF('[1]BASE'!EH81="","",'[1]BASE'!EH81)</f>
        <v>2</v>
      </c>
      <c r="N80" s="487">
        <f>IF('[1]BASE'!EI81="","",'[1]BASE'!EI81)</f>
      </c>
      <c r="O80" s="487">
        <f>IF('[1]BASE'!EJ81="","",'[1]BASE'!EJ81)</f>
      </c>
      <c r="P80" s="487">
        <f>IF('[1]BASE'!EK81="","",'[1]BASE'!EK81)</f>
      </c>
      <c r="Q80" s="487">
        <f>IF('[1]BASE'!EL81="","",'[1]BASE'!EL81)</f>
      </c>
      <c r="R80" s="487">
        <f>IF('[1]BASE'!EM81="","",'[1]BASE'!EM81)</f>
      </c>
      <c r="S80" s="487">
        <f>IF('[1]BASE'!EN81="","",'[1]BASE'!EN81)</f>
      </c>
      <c r="T80" s="487">
        <f>IF('[1]BASE'!EO81="","",'[1]BASE'!EO81)</f>
      </c>
      <c r="U80" s="488"/>
      <c r="V80" s="483"/>
    </row>
    <row r="81" spans="2:22" s="477" customFormat="1" ht="19.5" customHeight="1">
      <c r="B81" s="478"/>
      <c r="C81" s="489">
        <f>IF('[1]BASE'!C82="","",'[1]BASE'!C82)</f>
        <v>66</v>
      </c>
      <c r="D81" s="489">
        <f>IF('[1]BASE'!D82="","",'[1]BASE'!D82)</f>
        <v>1407</v>
      </c>
      <c r="E81" s="489" t="str">
        <f>IF('[1]BASE'!E82="","",'[1]BASE'!E82)</f>
        <v>SALADILLO - LAS FLORES</v>
      </c>
      <c r="F81" s="489">
        <f>IF('[1]BASE'!F82="","",'[1]BASE'!F82)</f>
        <v>132</v>
      </c>
      <c r="G81" s="490">
        <f>IF('[1]BASE'!G82="","",'[1]BASE'!G82)</f>
        <v>76.3</v>
      </c>
      <c r="H81" s="486" t="str">
        <f>'[1]BASE'!H82</f>
        <v>C</v>
      </c>
      <c r="I81" s="487">
        <f>IF('[1]BASE'!ED82="","",'[1]BASE'!ED82)</f>
      </c>
      <c r="J81" s="487">
        <f>IF('[1]BASE'!EE82="","",'[1]BASE'!EE82)</f>
      </c>
      <c r="K81" s="487">
        <f>IF('[1]BASE'!EF82="","",'[1]BASE'!EF82)</f>
        <v>1</v>
      </c>
      <c r="L81" s="487">
        <f>IF('[1]BASE'!EG82="","",'[1]BASE'!EG82)</f>
      </c>
      <c r="M81" s="487">
        <f>IF('[1]BASE'!EH82="","",'[1]BASE'!EH82)</f>
      </c>
      <c r="N81" s="487">
        <f>IF('[1]BASE'!EI82="","",'[1]BASE'!EI82)</f>
      </c>
      <c r="O81" s="487">
        <f>IF('[1]BASE'!EJ82="","",'[1]BASE'!EJ82)</f>
      </c>
      <c r="P81" s="487">
        <f>IF('[1]BASE'!EK82="","",'[1]BASE'!EK82)</f>
      </c>
      <c r="Q81" s="487">
        <f>IF('[1]BASE'!EL82="","",'[1]BASE'!EL82)</f>
      </c>
      <c r="R81" s="487">
        <f>IF('[1]BASE'!EM82="","",'[1]BASE'!EM82)</f>
      </c>
      <c r="S81" s="487">
        <f>IF('[1]BASE'!EN82="","",'[1]BASE'!EN82)</f>
      </c>
      <c r="T81" s="487">
        <f>IF('[1]BASE'!EO82="","",'[1]BASE'!EO82)</f>
      </c>
      <c r="U81" s="488"/>
      <c r="V81" s="483"/>
    </row>
    <row r="82" spans="2:22" s="477" customFormat="1" ht="19.5" customHeight="1">
      <c r="B82" s="478"/>
      <c r="C82" s="491">
        <f>IF('[1]BASE'!C83="","",'[1]BASE'!C83)</f>
        <v>67</v>
      </c>
      <c r="D82" s="491">
        <f>IF('[1]BASE'!D83="","",'[1]BASE'!D83)</f>
        <v>1439</v>
      </c>
      <c r="E82" s="491" t="str">
        <f>IF('[1]BASE'!E83="","",'[1]BASE'!E83)</f>
        <v>SAN CLEMENTE - DOLORES</v>
      </c>
      <c r="F82" s="491">
        <f>IF('[1]BASE'!F83="","",'[1]BASE'!F83)</f>
        <v>132</v>
      </c>
      <c r="G82" s="492">
        <f>IF('[1]BASE'!G83="","",'[1]BASE'!G83)</f>
        <v>102.6</v>
      </c>
      <c r="H82" s="486" t="str">
        <f>'[1]BASE'!H83</f>
        <v>C</v>
      </c>
      <c r="I82" s="487">
        <f>IF('[1]BASE'!ED83="","",'[1]BASE'!ED83)</f>
      </c>
      <c r="J82" s="487">
        <f>IF('[1]BASE'!EE83="","",'[1]BASE'!EE83)</f>
      </c>
      <c r="K82" s="487">
        <f>IF('[1]BASE'!EF83="","",'[1]BASE'!EF83)</f>
      </c>
      <c r="L82" s="487">
        <f>IF('[1]BASE'!EG83="","",'[1]BASE'!EG83)</f>
      </c>
      <c r="M82" s="487">
        <f>IF('[1]BASE'!EH83="","",'[1]BASE'!EH83)</f>
      </c>
      <c r="N82" s="487">
        <f>IF('[1]BASE'!EI83="","",'[1]BASE'!EI83)</f>
      </c>
      <c r="O82" s="487">
        <f>IF('[1]BASE'!EJ83="","",'[1]BASE'!EJ83)</f>
      </c>
      <c r="P82" s="487">
        <f>IF('[1]BASE'!EK83="","",'[1]BASE'!EK83)</f>
      </c>
      <c r="Q82" s="487">
        <f>IF('[1]BASE'!EL83="","",'[1]BASE'!EL83)</f>
      </c>
      <c r="R82" s="487">
        <f>IF('[1]BASE'!EM83="","",'[1]BASE'!EM83)</f>
      </c>
      <c r="S82" s="487">
        <f>IF('[1]BASE'!EN83="","",'[1]BASE'!EN83)</f>
      </c>
      <c r="T82" s="487">
        <f>IF('[1]BASE'!EO83="","",'[1]BASE'!EO83)</f>
      </c>
      <c r="U82" s="488"/>
      <c r="V82" s="483"/>
    </row>
    <row r="83" spans="2:22" s="477" customFormat="1" ht="19.5" customHeight="1">
      <c r="B83" s="478"/>
      <c r="C83" s="489">
        <f>IF('[1]BASE'!C84="","",'[1]BASE'!C84)</f>
        <v>68</v>
      </c>
      <c r="D83" s="489" t="str">
        <f>IF('[1]BASE'!D84="","",'[1]BASE'!D84)</f>
        <v>C-000</v>
      </c>
      <c r="E83" s="489" t="str">
        <f>IF('[1]BASE'!E84="","",'[1]BASE'!E84)</f>
        <v>SAN CLEMENTE - MAR DEL TUYÚ - MAR DE AJÓ</v>
      </c>
      <c r="F83" s="489">
        <f>IF('[1]BASE'!F84="","",'[1]BASE'!F84)</f>
        <v>132</v>
      </c>
      <c r="G83" s="490">
        <f>IF('[1]BASE'!G84="","",'[1]BASE'!G84)</f>
        <v>39</v>
      </c>
      <c r="H83" s="486" t="str">
        <f>'[1]BASE'!H84</f>
        <v>B</v>
      </c>
      <c r="I83" s="487" t="str">
        <f>IF('[1]BASE'!ED84="","",'[1]BASE'!ED84)</f>
        <v>XXXX</v>
      </c>
      <c r="J83" s="487" t="str">
        <f>IF('[1]BASE'!EE84="","",'[1]BASE'!EE84)</f>
        <v>XXXX</v>
      </c>
      <c r="K83" s="487" t="str">
        <f>IF('[1]BASE'!EF84="","",'[1]BASE'!EF84)</f>
        <v>XXXX</v>
      </c>
      <c r="L83" s="487" t="str">
        <f>IF('[1]BASE'!EG84="","",'[1]BASE'!EG84)</f>
        <v>XXXX</v>
      </c>
      <c r="M83" s="487" t="str">
        <f>IF('[1]BASE'!EH84="","",'[1]BASE'!EH84)</f>
        <v>XXXX</v>
      </c>
      <c r="N83" s="487" t="str">
        <f>IF('[1]BASE'!EI84="","",'[1]BASE'!EI84)</f>
        <v>XXXX</v>
      </c>
      <c r="O83" s="487" t="str">
        <f>IF('[1]BASE'!EJ84="","",'[1]BASE'!EJ84)</f>
        <v>XXXX</v>
      </c>
      <c r="P83" s="487" t="str">
        <f>IF('[1]BASE'!EK84="","",'[1]BASE'!EK84)</f>
        <v>XXXX</v>
      </c>
      <c r="Q83" s="487" t="str">
        <f>IF('[1]BASE'!EL84="","",'[1]BASE'!EL84)</f>
        <v>XXXX</v>
      </c>
      <c r="R83" s="487" t="str">
        <f>IF('[1]BASE'!EM84="","",'[1]BASE'!EM84)</f>
        <v>XXXX</v>
      </c>
      <c r="S83" s="487" t="str">
        <f>IF('[1]BASE'!EN84="","",'[1]BASE'!EN84)</f>
        <v>XXXX</v>
      </c>
      <c r="T83" s="487" t="str">
        <f>IF('[1]BASE'!EO84="","",'[1]BASE'!EO84)</f>
        <v>XXXX</v>
      </c>
      <c r="U83" s="488"/>
      <c r="V83" s="483"/>
    </row>
    <row r="84" spans="2:22" s="477" customFormat="1" ht="19.5" customHeight="1">
      <c r="B84" s="478"/>
      <c r="C84" s="491">
        <f>IF('[1]BASE'!C85="","",'[1]BASE'!C85)</f>
        <v>69</v>
      </c>
      <c r="D84" s="491">
        <f>IF('[1]BASE'!D85="","",'[1]BASE'!D85)</f>
        <v>4293</v>
      </c>
      <c r="E84" s="491" t="str">
        <f>IF('[1]BASE'!E85="","",'[1]BASE'!E85)</f>
        <v>SAN CLEMENTE - LAS TONINAS</v>
      </c>
      <c r="F84" s="491">
        <f>IF('[1]BASE'!F85="","",'[1]BASE'!F85)</f>
        <v>132</v>
      </c>
      <c r="G84" s="492">
        <f>IF('[1]BASE'!G85="","",'[1]BASE'!G85)</f>
        <v>14.6</v>
      </c>
      <c r="H84" s="486" t="str">
        <f>'[1]BASE'!H85</f>
        <v>B</v>
      </c>
      <c r="I84" s="487">
        <f>IF('[1]BASE'!ED85="","",'[1]BASE'!ED85)</f>
      </c>
      <c r="J84" s="487">
        <f>IF('[1]BASE'!EE85="","",'[1]BASE'!EE85)</f>
      </c>
      <c r="K84" s="487">
        <f>IF('[1]BASE'!EF85="","",'[1]BASE'!EF85)</f>
      </c>
      <c r="L84" s="487">
        <f>IF('[1]BASE'!EG85="","",'[1]BASE'!EG85)</f>
        <v>1</v>
      </c>
      <c r="M84" s="487">
        <f>IF('[1]BASE'!EH85="","",'[1]BASE'!EH85)</f>
      </c>
      <c r="N84" s="487">
        <f>IF('[1]BASE'!EI85="","",'[1]BASE'!EI85)</f>
      </c>
      <c r="O84" s="487">
        <f>IF('[1]BASE'!EJ85="","",'[1]BASE'!EJ85)</f>
      </c>
      <c r="P84" s="487">
        <f>IF('[1]BASE'!EK85="","",'[1]BASE'!EK85)</f>
      </c>
      <c r="Q84" s="487">
        <f>IF('[1]BASE'!EL85="","",'[1]BASE'!EL85)</f>
      </c>
      <c r="R84" s="487">
        <f>IF('[1]BASE'!EM85="","",'[1]BASE'!EM85)</f>
      </c>
      <c r="S84" s="487">
        <f>IF('[1]BASE'!EN85="","",'[1]BASE'!EN85)</f>
      </c>
      <c r="T84" s="487">
        <f>IF('[1]BASE'!EO85="","",'[1]BASE'!EO85)</f>
      </c>
      <c r="U84" s="488"/>
      <c r="V84" s="483"/>
    </row>
    <row r="85" spans="2:22" s="477" customFormat="1" ht="19.5" customHeight="1">
      <c r="B85" s="478"/>
      <c r="C85" s="489">
        <f>IF('[1]BASE'!C86="","",'[1]BASE'!C86)</f>
        <v>70</v>
      </c>
      <c r="D85" s="489" t="str">
        <f>IF('[1]BASE'!D86="","",'[1]BASE'!D86)</f>
        <v>CE-003</v>
      </c>
      <c r="E85" s="489" t="str">
        <f>IF('[1]BASE'!E86="","",'[1]BASE'!E86)</f>
        <v>LAS TONINAS-MAR DEL TUYU-MAR DE AJO</v>
      </c>
      <c r="F85" s="489">
        <f>IF('[1]BASE'!F86="","",'[1]BASE'!F86)</f>
        <v>132</v>
      </c>
      <c r="G85" s="490">
        <f>IF('[1]BASE'!G86="","",'[1]BASE'!G86)</f>
        <v>24.4</v>
      </c>
      <c r="H85" s="486" t="str">
        <f>'[1]BASE'!H86</f>
        <v>B</v>
      </c>
      <c r="I85" s="487">
        <f>IF('[1]BASE'!ED86="","",'[1]BASE'!ED86)</f>
      </c>
      <c r="J85" s="487">
        <f>IF('[1]BASE'!EE86="","",'[1]BASE'!EE86)</f>
      </c>
      <c r="K85" s="487">
        <f>IF('[1]BASE'!EF86="","",'[1]BASE'!EF86)</f>
      </c>
      <c r="L85" s="487">
        <f>IF('[1]BASE'!EG86="","",'[1]BASE'!EG86)</f>
      </c>
      <c r="M85" s="487">
        <f>IF('[1]BASE'!EH86="","",'[1]BASE'!EH86)</f>
      </c>
      <c r="N85" s="487">
        <f>IF('[1]BASE'!EI86="","",'[1]BASE'!EI86)</f>
      </c>
      <c r="O85" s="487">
        <f>IF('[1]BASE'!EJ86="","",'[1]BASE'!EJ86)</f>
      </c>
      <c r="P85" s="487">
        <f>IF('[1]BASE'!EK86="","",'[1]BASE'!EK86)</f>
      </c>
      <c r="Q85" s="487">
        <f>IF('[1]BASE'!EL86="","",'[1]BASE'!EL86)</f>
      </c>
      <c r="R85" s="487">
        <f>IF('[1]BASE'!EM86="","",'[1]BASE'!EM86)</f>
      </c>
      <c r="S85" s="487">
        <f>IF('[1]BASE'!EN86="","",'[1]BASE'!EN86)</f>
      </c>
      <c r="T85" s="487">
        <f>IF('[1]BASE'!EO86="","",'[1]BASE'!EO86)</f>
      </c>
      <c r="U85" s="488"/>
      <c r="V85" s="483"/>
    </row>
    <row r="86" spans="2:22" s="477" customFormat="1" ht="19.5" customHeight="1">
      <c r="B86" s="478"/>
      <c r="C86" s="491">
        <f>IF('[1]BASE'!C87="","",'[1]BASE'!C87)</f>
        <v>71</v>
      </c>
      <c r="D86" s="491">
        <f>IF('[1]BASE'!D87="","",'[1]BASE'!D87)</f>
        <v>1999</v>
      </c>
      <c r="E86" s="491" t="str">
        <f>IF('[1]BASE'!E87="","",'[1]BASE'!E87)</f>
        <v>SAN NICOLÁS - VILLA CONSTITUCIÓN IND.</v>
      </c>
      <c r="F86" s="491">
        <f>IF('[1]BASE'!F87="","",'[1]BASE'!F87)</f>
        <v>132</v>
      </c>
      <c r="G86" s="492">
        <f>IF('[1]BASE'!G87="","",'[1]BASE'!G87)</f>
        <v>14.7</v>
      </c>
      <c r="H86" s="486" t="str">
        <f>'[1]BASE'!H87</f>
        <v>C</v>
      </c>
      <c r="I86" s="487">
        <f>IF('[1]BASE'!ED87="","",'[1]BASE'!ED87)</f>
      </c>
      <c r="J86" s="487">
        <f>IF('[1]BASE'!EE87="","",'[1]BASE'!EE87)</f>
      </c>
      <c r="K86" s="487">
        <f>IF('[1]BASE'!EF87="","",'[1]BASE'!EF87)</f>
      </c>
      <c r="L86" s="487">
        <f>IF('[1]BASE'!EG87="","",'[1]BASE'!EG87)</f>
      </c>
      <c r="M86" s="487">
        <f>IF('[1]BASE'!EH87="","",'[1]BASE'!EH87)</f>
      </c>
      <c r="N86" s="487">
        <f>IF('[1]BASE'!EI87="","",'[1]BASE'!EI87)</f>
      </c>
      <c r="O86" s="487">
        <f>IF('[1]BASE'!EJ87="","",'[1]BASE'!EJ87)</f>
      </c>
      <c r="P86" s="487">
        <f>IF('[1]BASE'!EK87="","",'[1]BASE'!EK87)</f>
      </c>
      <c r="Q86" s="487">
        <f>IF('[1]BASE'!EL87="","",'[1]BASE'!EL87)</f>
      </c>
      <c r="R86" s="487">
        <f>IF('[1]BASE'!EM87="","",'[1]BASE'!EM87)</f>
      </c>
      <c r="S86" s="487">
        <f>IF('[1]BASE'!EN87="","",'[1]BASE'!EN87)</f>
      </c>
      <c r="T86" s="487">
        <f>IF('[1]BASE'!EO87="","",'[1]BASE'!EO87)</f>
      </c>
      <c r="U86" s="488"/>
      <c r="V86" s="483"/>
    </row>
    <row r="87" spans="2:22" s="477" customFormat="1" ht="19.5" customHeight="1">
      <c r="B87" s="478"/>
      <c r="C87" s="489">
        <f>IF('[1]BASE'!C88="","",'[1]BASE'!C88)</f>
        <v>72</v>
      </c>
      <c r="D87" s="489">
        <f>IF('[1]BASE'!D88="","",'[1]BASE'!D88)</f>
        <v>1997</v>
      </c>
      <c r="E87" s="489" t="str">
        <f>IF('[1]BASE'!E88="","",'[1]BASE'!E88)</f>
        <v>SAN NICOLÁS - VILLA CONSTITUCIÓN RES.</v>
      </c>
      <c r="F87" s="489">
        <f>IF('[1]BASE'!F88="","",'[1]BASE'!F88)</f>
        <v>132</v>
      </c>
      <c r="G87" s="490">
        <f>IF('[1]BASE'!G88="","",'[1]BASE'!G88)</f>
        <v>13.6</v>
      </c>
      <c r="H87" s="486" t="str">
        <f>'[1]BASE'!H88</f>
        <v>B</v>
      </c>
      <c r="I87" s="487">
        <f>IF('[1]BASE'!ED88="","",'[1]BASE'!ED88)</f>
      </c>
      <c r="J87" s="487">
        <f>IF('[1]BASE'!EE88="","",'[1]BASE'!EE88)</f>
      </c>
      <c r="K87" s="487">
        <f>IF('[1]BASE'!EF88="","",'[1]BASE'!EF88)</f>
      </c>
      <c r="L87" s="487">
        <f>IF('[1]BASE'!EG88="","",'[1]BASE'!EG88)</f>
      </c>
      <c r="M87" s="487">
        <f>IF('[1]BASE'!EH88="","",'[1]BASE'!EH88)</f>
      </c>
      <c r="N87" s="487">
        <f>IF('[1]BASE'!EI88="","",'[1]BASE'!EI88)</f>
      </c>
      <c r="O87" s="487">
        <f>IF('[1]BASE'!EJ88="","",'[1]BASE'!EJ88)</f>
      </c>
      <c r="P87" s="487">
        <f>IF('[1]BASE'!EK88="","",'[1]BASE'!EK88)</f>
      </c>
      <c r="Q87" s="487">
        <f>IF('[1]BASE'!EL88="","",'[1]BASE'!EL88)</f>
      </c>
      <c r="R87" s="487">
        <f>IF('[1]BASE'!EM88="","",'[1]BASE'!EM88)</f>
      </c>
      <c r="S87" s="487">
        <f>IF('[1]BASE'!EN88="","",'[1]BASE'!EN88)</f>
      </c>
      <c r="T87" s="487">
        <f>IF('[1]BASE'!EO88="","",'[1]BASE'!EO88)</f>
      </c>
      <c r="U87" s="488"/>
      <c r="V87" s="483"/>
    </row>
    <row r="88" spans="2:22" s="477" customFormat="1" ht="19.5" customHeight="1">
      <c r="B88" s="478"/>
      <c r="C88" s="491">
        <f>IF('[1]BASE'!C89="","",'[1]BASE'!C89)</f>
        <v>73</v>
      </c>
      <c r="D88" s="491" t="str">
        <f>IF('[1]BASE'!D89="","",'[1]BASE'!D89)</f>
        <v>CE-000</v>
      </c>
      <c r="E88" s="491" t="str">
        <f>IF('[1]BASE'!E89="","",'[1]BASE'!E89)</f>
        <v>SAN NICOLAS EXTG - SAN NICOLAS</v>
      </c>
      <c r="F88" s="491">
        <f>IF('[1]BASE'!F89="","",'[1]BASE'!F89)</f>
        <v>132</v>
      </c>
      <c r="G88" s="492">
        <f>IF('[1]BASE'!G89="","",'[1]BASE'!G89)</f>
        <v>0.4</v>
      </c>
      <c r="H88" s="486" t="str">
        <f>'[1]BASE'!H89</f>
        <v>C</v>
      </c>
      <c r="I88" s="487" t="str">
        <f>IF('[1]BASE'!ED89="","",'[1]BASE'!ED89)</f>
        <v>XXXX</v>
      </c>
      <c r="J88" s="487" t="str">
        <f>IF('[1]BASE'!EE89="","",'[1]BASE'!EE89)</f>
        <v>XXXX</v>
      </c>
      <c r="K88" s="487" t="str">
        <f>IF('[1]BASE'!EF89="","",'[1]BASE'!EF89)</f>
        <v>XXXX</v>
      </c>
      <c r="L88" s="487" t="str">
        <f>IF('[1]BASE'!EG89="","",'[1]BASE'!EG89)</f>
        <v>XXXX</v>
      </c>
      <c r="M88" s="487" t="str">
        <f>IF('[1]BASE'!EH89="","",'[1]BASE'!EH89)</f>
        <v>XXXX</v>
      </c>
      <c r="N88" s="487" t="str">
        <f>IF('[1]BASE'!EI89="","",'[1]BASE'!EI89)</f>
        <v>XXXX</v>
      </c>
      <c r="O88" s="487" t="str">
        <f>IF('[1]BASE'!EJ89="","",'[1]BASE'!EJ89)</f>
        <v>XXXX</v>
      </c>
      <c r="P88" s="487" t="str">
        <f>IF('[1]BASE'!EK89="","",'[1]BASE'!EK89)</f>
        <v>XXXX</v>
      </c>
      <c r="Q88" s="487" t="str">
        <f>IF('[1]BASE'!EL89="","",'[1]BASE'!EL89)</f>
        <v>XXXX</v>
      </c>
      <c r="R88" s="487" t="str">
        <f>IF('[1]BASE'!EM89="","",'[1]BASE'!EM89)</f>
        <v>XXXX</v>
      </c>
      <c r="S88" s="487" t="str">
        <f>IF('[1]BASE'!EN89="","",'[1]BASE'!EN89)</f>
        <v>XXXX</v>
      </c>
      <c r="T88" s="487" t="str">
        <f>IF('[1]BASE'!EO89="","",'[1]BASE'!EO89)</f>
        <v>XXXX</v>
      </c>
      <c r="U88" s="488"/>
      <c r="V88" s="483"/>
    </row>
    <row r="89" spans="2:22" s="477" customFormat="1" ht="19.5" customHeight="1">
      <c r="B89" s="478"/>
      <c r="C89" s="489">
        <f>IF('[1]BASE'!C90="","",'[1]BASE'!C90)</f>
        <v>74</v>
      </c>
      <c r="D89" s="489">
        <f>IF('[1]BASE'!D90="","",'[1]BASE'!D90)</f>
        <v>2957</v>
      </c>
      <c r="E89" s="489" t="str">
        <f>IF('[1]BASE'!E90="","",'[1]BASE'!E90)</f>
        <v>SAN PEDRO - EASTMAN T</v>
      </c>
      <c r="F89" s="489">
        <f>IF('[1]BASE'!F90="","",'[1]BASE'!F90)</f>
        <v>132</v>
      </c>
      <c r="G89" s="490">
        <f>IF('[1]BASE'!G90="","",'[1]BASE'!G90)</f>
        <v>63.1</v>
      </c>
      <c r="H89" s="486" t="str">
        <f>'[1]BASE'!H90</f>
        <v>C</v>
      </c>
      <c r="I89" s="487">
        <f>IF('[1]BASE'!ED90="","",'[1]BASE'!ED90)</f>
      </c>
      <c r="J89" s="487">
        <f>IF('[1]BASE'!EE90="","",'[1]BASE'!EE90)</f>
      </c>
      <c r="K89" s="487">
        <f>IF('[1]BASE'!EF90="","",'[1]BASE'!EF90)</f>
      </c>
      <c r="L89" s="487">
        <f>IF('[1]BASE'!EG90="","",'[1]BASE'!EG90)</f>
      </c>
      <c r="M89" s="487">
        <f>IF('[1]BASE'!EH90="","",'[1]BASE'!EH90)</f>
      </c>
      <c r="N89" s="487">
        <f>IF('[1]BASE'!EI90="","",'[1]BASE'!EI90)</f>
      </c>
      <c r="O89" s="487">
        <f>IF('[1]BASE'!EJ90="","",'[1]BASE'!EJ90)</f>
      </c>
      <c r="P89" s="487">
        <f>IF('[1]BASE'!EK90="","",'[1]BASE'!EK90)</f>
      </c>
      <c r="Q89" s="487">
        <f>IF('[1]BASE'!EL90="","",'[1]BASE'!EL90)</f>
      </c>
      <c r="R89" s="487">
        <f>IF('[1]BASE'!EM90="","",'[1]BASE'!EM90)</f>
      </c>
      <c r="S89" s="487">
        <f>IF('[1]BASE'!EN90="","",'[1]BASE'!EN90)</f>
        <v>1</v>
      </c>
      <c r="T89" s="487">
        <f>IF('[1]BASE'!EO90="","",'[1]BASE'!EO90)</f>
      </c>
      <c r="U89" s="488"/>
      <c r="V89" s="483"/>
    </row>
    <row r="90" spans="2:22" s="477" customFormat="1" ht="19.5" customHeight="1">
      <c r="B90" s="478"/>
      <c r="C90" s="491">
        <f>IF('[1]BASE'!C91="","",'[1]BASE'!C91)</f>
        <v>75</v>
      </c>
      <c r="D90" s="491">
        <f>IF('[1]BASE'!D91="","",'[1]BASE'!D91)</f>
        <v>1427</v>
      </c>
      <c r="E90" s="491" t="str">
        <f>IF('[1]BASE'!E91="","",'[1]BASE'!E91)</f>
        <v>SAN PEDRO - PAPEL PRENSA</v>
      </c>
      <c r="F90" s="491">
        <f>IF('[1]BASE'!F91="","",'[1]BASE'!F91)</f>
        <v>132</v>
      </c>
      <c r="G90" s="492">
        <f>IF('[1]BASE'!G91="","",'[1]BASE'!G91)</f>
        <v>10.9</v>
      </c>
      <c r="H90" s="486" t="str">
        <f>'[1]BASE'!H91</f>
        <v>B</v>
      </c>
      <c r="I90" s="487">
        <f>IF('[1]BASE'!ED91="","",'[1]BASE'!ED91)</f>
      </c>
      <c r="J90" s="487">
        <f>IF('[1]BASE'!EE91="","",'[1]BASE'!EE91)</f>
      </c>
      <c r="K90" s="487">
        <f>IF('[1]BASE'!EF91="","",'[1]BASE'!EF91)</f>
      </c>
      <c r="L90" s="487">
        <f>IF('[1]BASE'!EG91="","",'[1]BASE'!EG91)</f>
      </c>
      <c r="M90" s="487">
        <f>IF('[1]BASE'!EH91="","",'[1]BASE'!EH91)</f>
      </c>
      <c r="N90" s="487">
        <f>IF('[1]BASE'!EI91="","",'[1]BASE'!EI91)</f>
      </c>
      <c r="O90" s="487">
        <f>IF('[1]BASE'!EJ91="","",'[1]BASE'!EJ91)</f>
      </c>
      <c r="P90" s="487">
        <f>IF('[1]BASE'!EK91="","",'[1]BASE'!EK91)</f>
      </c>
      <c r="Q90" s="487">
        <f>IF('[1]BASE'!EL91="","",'[1]BASE'!EL91)</f>
      </c>
      <c r="R90" s="487">
        <f>IF('[1]BASE'!EM91="","",'[1]BASE'!EM91)</f>
      </c>
      <c r="S90" s="487">
        <f>IF('[1]BASE'!EN91="","",'[1]BASE'!EN91)</f>
      </c>
      <c r="T90" s="487">
        <f>IF('[1]BASE'!EO91="","",'[1]BASE'!EO91)</f>
      </c>
      <c r="U90" s="488"/>
      <c r="V90" s="483"/>
    </row>
    <row r="91" spans="2:22" s="477" customFormat="1" ht="19.5" customHeight="1">
      <c r="B91" s="478"/>
      <c r="C91" s="489">
        <f>IF('[1]BASE'!C92="","",'[1]BASE'!C92)</f>
        <v>76</v>
      </c>
      <c r="D91" s="489" t="str">
        <f>IF('[1]BASE'!D92="","",'[1]BASE'!D92)</f>
        <v>CE-000</v>
      </c>
      <c r="E91" s="489" t="str">
        <f>IF('[1]BASE'!E92="","",'[1]BASE'!E92)</f>
        <v>SAN PEDRO - SAN NICOLÁS</v>
      </c>
      <c r="F91" s="489">
        <f>IF('[1]BASE'!F92="","",'[1]BASE'!F92)</f>
        <v>132</v>
      </c>
      <c r="G91" s="490">
        <f>IF('[1]BASE'!G92="","",'[1]BASE'!G92)</f>
        <v>65</v>
      </c>
      <c r="H91" s="486" t="str">
        <f>'[1]BASE'!H92</f>
        <v>C</v>
      </c>
      <c r="I91" s="487" t="str">
        <f>IF('[1]BASE'!ED92="","",'[1]BASE'!ED92)</f>
        <v>XXXX</v>
      </c>
      <c r="J91" s="487" t="str">
        <f>IF('[1]BASE'!EE92="","",'[1]BASE'!EE92)</f>
        <v>XXXX</v>
      </c>
      <c r="K91" s="487" t="str">
        <f>IF('[1]BASE'!EF92="","",'[1]BASE'!EF92)</f>
        <v>XXXX</v>
      </c>
      <c r="L91" s="487" t="str">
        <f>IF('[1]BASE'!EG92="","",'[1]BASE'!EG92)</f>
        <v>XXXX</v>
      </c>
      <c r="M91" s="487" t="str">
        <f>IF('[1]BASE'!EH92="","",'[1]BASE'!EH92)</f>
        <v>XXXX</v>
      </c>
      <c r="N91" s="487" t="str">
        <f>IF('[1]BASE'!EI92="","",'[1]BASE'!EI92)</f>
        <v>XXXX</v>
      </c>
      <c r="O91" s="487" t="str">
        <f>IF('[1]BASE'!EJ92="","",'[1]BASE'!EJ92)</f>
        <v>XXXX</v>
      </c>
      <c r="P91" s="487" t="str">
        <f>IF('[1]BASE'!EK92="","",'[1]BASE'!EK92)</f>
        <v>XXXX</v>
      </c>
      <c r="Q91" s="487" t="str">
        <f>IF('[1]BASE'!EL92="","",'[1]BASE'!EL92)</f>
        <v>XXXX</v>
      </c>
      <c r="R91" s="487" t="str">
        <f>IF('[1]BASE'!EM92="","",'[1]BASE'!EM92)</f>
        <v>XXXX</v>
      </c>
      <c r="S91" s="487" t="str">
        <f>IF('[1]BASE'!EN92="","",'[1]BASE'!EN92)</f>
        <v>XXXX</v>
      </c>
      <c r="T91" s="487" t="str">
        <f>IF('[1]BASE'!EO92="","",'[1]BASE'!EO92)</f>
        <v>XXXX</v>
      </c>
      <c r="U91" s="488"/>
      <c r="V91" s="483"/>
    </row>
    <row r="92" spans="2:22" s="477" customFormat="1" ht="19.5" customHeight="1">
      <c r="B92" s="478"/>
      <c r="C92" s="491">
        <f>IF('[1]BASE'!C93="","",'[1]BASE'!C93)</f>
        <v>77</v>
      </c>
      <c r="D92" s="491">
        <f>IF('[1]BASE'!D93="","",'[1]BASE'!D93)</f>
        <v>4277</v>
      </c>
      <c r="E92" s="491" t="str">
        <f>IF('[1]BASE'!E93="","",'[1]BASE'!E93)</f>
        <v>SAN PEDRO - RAMALLO INDUSTRIAL</v>
      </c>
      <c r="F92" s="491">
        <f>IF('[1]BASE'!F93="","",'[1]BASE'!F93)</f>
        <v>132</v>
      </c>
      <c r="G92" s="492">
        <f>IF('[1]BASE'!G93="","",'[1]BASE'!G93)</f>
        <v>58</v>
      </c>
      <c r="H92" s="486" t="str">
        <f>'[1]BASE'!H93</f>
        <v>C</v>
      </c>
      <c r="I92" s="487">
        <f>IF('[1]BASE'!ED93="","",'[1]BASE'!ED93)</f>
      </c>
      <c r="J92" s="487">
        <f>IF('[1]BASE'!EE93="","",'[1]BASE'!EE93)</f>
        <v>1</v>
      </c>
      <c r="K92" s="487">
        <f>IF('[1]BASE'!EF93="","",'[1]BASE'!EF93)</f>
      </c>
      <c r="L92" s="487">
        <f>IF('[1]BASE'!EG93="","",'[1]BASE'!EG93)</f>
        <v>1</v>
      </c>
      <c r="M92" s="487">
        <f>IF('[1]BASE'!EH93="","",'[1]BASE'!EH93)</f>
        <v>1</v>
      </c>
      <c r="N92" s="487">
        <f>IF('[1]BASE'!EI93="","",'[1]BASE'!EI93)</f>
      </c>
      <c r="O92" s="487">
        <f>IF('[1]BASE'!EJ93="","",'[1]BASE'!EJ93)</f>
      </c>
      <c r="P92" s="487">
        <f>IF('[1]BASE'!EK93="","",'[1]BASE'!EK93)</f>
      </c>
      <c r="Q92" s="487">
        <f>IF('[1]BASE'!EL93="","",'[1]BASE'!EL93)</f>
      </c>
      <c r="R92" s="487">
        <f>IF('[1]BASE'!EM93="","",'[1]BASE'!EM93)</f>
      </c>
      <c r="S92" s="487">
        <f>IF('[1]BASE'!EN93="","",'[1]BASE'!EN93)</f>
        <v>1</v>
      </c>
      <c r="T92" s="487">
        <f>IF('[1]BASE'!EO93="","",'[1]BASE'!EO93)</f>
      </c>
      <c r="U92" s="488"/>
      <c r="V92" s="483"/>
    </row>
    <row r="93" spans="2:22" s="477" customFormat="1" ht="19.5" customHeight="1">
      <c r="B93" s="478"/>
      <c r="C93" s="489">
        <f>IF('[1]BASE'!C94="","",'[1]BASE'!C94)</f>
        <v>78</v>
      </c>
      <c r="D93" s="489">
        <f>IF('[1]BASE'!D94="","",'[1]BASE'!D94)</f>
        <v>4278</v>
      </c>
      <c r="E93" s="489" t="str">
        <f>IF('[1]BASE'!E94="","",'[1]BASE'!E94)</f>
        <v>SAN NICOLÁS - RAMALLO INDUSTRIAL</v>
      </c>
      <c r="F93" s="489">
        <f>IF('[1]BASE'!F94="","",'[1]BASE'!F94)</f>
        <v>132</v>
      </c>
      <c r="G93" s="490">
        <f>IF('[1]BASE'!G94="","",'[1]BASE'!G94)</f>
        <v>23.5</v>
      </c>
      <c r="H93" s="486" t="str">
        <f>'[1]BASE'!H94</f>
        <v>C</v>
      </c>
      <c r="I93" s="487">
        <f>IF('[1]BASE'!ED94="","",'[1]BASE'!ED94)</f>
      </c>
      <c r="J93" s="487">
        <f>IF('[1]BASE'!EE94="","",'[1]BASE'!EE94)</f>
      </c>
      <c r="K93" s="487">
        <f>IF('[1]BASE'!EF94="","",'[1]BASE'!EF94)</f>
      </c>
      <c r="L93" s="487">
        <f>IF('[1]BASE'!EG94="","",'[1]BASE'!EG94)</f>
      </c>
      <c r="M93" s="487">
        <f>IF('[1]BASE'!EH94="","",'[1]BASE'!EH94)</f>
      </c>
      <c r="N93" s="487">
        <f>IF('[1]BASE'!EI94="","",'[1]BASE'!EI94)</f>
      </c>
      <c r="O93" s="487">
        <f>IF('[1]BASE'!EJ94="","",'[1]BASE'!EJ94)</f>
      </c>
      <c r="P93" s="487">
        <f>IF('[1]BASE'!EK94="","",'[1]BASE'!EK94)</f>
      </c>
      <c r="Q93" s="487">
        <f>IF('[1]BASE'!EL94="","",'[1]BASE'!EL94)</f>
      </c>
      <c r="R93" s="487">
        <f>IF('[1]BASE'!EM94="","",'[1]BASE'!EM94)</f>
      </c>
      <c r="S93" s="487">
        <f>IF('[1]BASE'!EN94="","",'[1]BASE'!EN94)</f>
      </c>
      <c r="T93" s="487">
        <f>IF('[1]BASE'!EO94="","",'[1]BASE'!EO94)</f>
      </c>
      <c r="U93" s="488"/>
      <c r="V93" s="483"/>
    </row>
    <row r="94" spans="2:22" s="477" customFormat="1" ht="19.5" customHeight="1">
      <c r="B94" s="478"/>
      <c r="C94" s="491">
        <f>IF('[1]BASE'!C95="","",'[1]BASE'!C95)</f>
        <v>79</v>
      </c>
      <c r="D94" s="491">
        <f>IF('[1]BASE'!D95="","",'[1]BASE'!D95)</f>
        <v>1517</v>
      </c>
      <c r="E94" s="491" t="str">
        <f>IF('[1]BASE'!E95="","",'[1]BASE'!E95)</f>
        <v>TANDIL - BALCARCE</v>
      </c>
      <c r="F94" s="491">
        <f>IF('[1]BASE'!F95="","",'[1]BASE'!F95)</f>
        <v>132</v>
      </c>
      <c r="G94" s="492">
        <f>IF('[1]BASE'!G95="","",'[1]BASE'!G95)</f>
        <v>103.6</v>
      </c>
      <c r="H94" s="486" t="str">
        <f>'[1]BASE'!H95</f>
        <v>C</v>
      </c>
      <c r="I94" s="487">
        <f>IF('[1]BASE'!ED95="","",'[1]BASE'!ED95)</f>
      </c>
      <c r="J94" s="487">
        <f>IF('[1]BASE'!EE95="","",'[1]BASE'!EE95)</f>
      </c>
      <c r="K94" s="487">
        <f>IF('[1]BASE'!EF95="","",'[1]BASE'!EF95)</f>
      </c>
      <c r="L94" s="487">
        <f>IF('[1]BASE'!EG95="","",'[1]BASE'!EG95)</f>
      </c>
      <c r="M94" s="487">
        <f>IF('[1]BASE'!EH95="","",'[1]BASE'!EH95)</f>
      </c>
      <c r="N94" s="487">
        <f>IF('[1]BASE'!EI95="","",'[1]BASE'!EI95)</f>
      </c>
      <c r="O94" s="487">
        <f>IF('[1]BASE'!EJ95="","",'[1]BASE'!EJ95)</f>
      </c>
      <c r="P94" s="487">
        <f>IF('[1]BASE'!EK95="","",'[1]BASE'!EK95)</f>
      </c>
      <c r="Q94" s="487">
        <f>IF('[1]BASE'!EL95="","",'[1]BASE'!EL95)</f>
      </c>
      <c r="R94" s="487">
        <f>IF('[1]BASE'!EM95="","",'[1]BASE'!EM95)</f>
      </c>
      <c r="S94" s="487">
        <f>IF('[1]BASE'!EN95="","",'[1]BASE'!EN95)</f>
      </c>
      <c r="T94" s="487">
        <f>IF('[1]BASE'!EO95="","",'[1]BASE'!EO95)</f>
      </c>
      <c r="U94" s="488"/>
      <c r="V94" s="483"/>
    </row>
    <row r="95" spans="2:22" s="477" customFormat="1" ht="19.5" customHeight="1">
      <c r="B95" s="478"/>
      <c r="C95" s="489">
        <f>IF('[1]BASE'!C96="","",'[1]BASE'!C96)</f>
        <v>80</v>
      </c>
      <c r="D95" s="489">
        <f>IF('[1]BASE'!D96="","",'[1]BASE'!D96)</f>
        <v>1519</v>
      </c>
      <c r="E95" s="489" t="str">
        <f>IF('[1]BASE'!E96="","",'[1]BASE'!E96)</f>
        <v>TANDIL - NECOCHEA</v>
      </c>
      <c r="F95" s="489">
        <f>IF('[1]BASE'!F96="","",'[1]BASE'!F96)</f>
        <v>132</v>
      </c>
      <c r="G95" s="490">
        <f>IF('[1]BASE'!G96="","",'[1]BASE'!G96)</f>
        <v>149.2</v>
      </c>
      <c r="H95" s="486" t="str">
        <f>'[1]BASE'!H96</f>
        <v>C</v>
      </c>
      <c r="I95" s="487">
        <f>IF('[1]BASE'!ED96="","",'[1]BASE'!ED96)</f>
      </c>
      <c r="J95" s="487">
        <f>IF('[1]BASE'!EE96="","",'[1]BASE'!EE96)</f>
      </c>
      <c r="K95" s="487">
        <f>IF('[1]BASE'!EF96="","",'[1]BASE'!EF96)</f>
      </c>
      <c r="L95" s="487">
        <f>IF('[1]BASE'!EG96="","",'[1]BASE'!EG96)</f>
      </c>
      <c r="M95" s="487">
        <f>IF('[1]BASE'!EH96="","",'[1]BASE'!EH96)</f>
      </c>
      <c r="N95" s="487">
        <f>IF('[1]BASE'!EI96="","",'[1]BASE'!EI96)</f>
      </c>
      <c r="O95" s="487">
        <f>IF('[1]BASE'!EJ96="","",'[1]BASE'!EJ96)</f>
      </c>
      <c r="P95" s="487">
        <f>IF('[1]BASE'!EK96="","",'[1]BASE'!EK96)</f>
      </c>
      <c r="Q95" s="487">
        <f>IF('[1]BASE'!EL96="","",'[1]BASE'!EL96)</f>
      </c>
      <c r="R95" s="487">
        <f>IF('[1]BASE'!EM96="","",'[1]BASE'!EM96)</f>
      </c>
      <c r="S95" s="487">
        <f>IF('[1]BASE'!EN96="","",'[1]BASE'!EN96)</f>
        <v>1</v>
      </c>
      <c r="T95" s="487">
        <f>IF('[1]BASE'!EO96="","",'[1]BASE'!EO96)</f>
        <v>2</v>
      </c>
      <c r="U95" s="488"/>
      <c r="V95" s="483"/>
    </row>
    <row r="96" spans="2:22" s="477" customFormat="1" ht="19.5" customHeight="1">
      <c r="B96" s="478"/>
      <c r="C96" s="491">
        <f>IF('[1]BASE'!C97="","",'[1]BASE'!C97)</f>
        <v>81</v>
      </c>
      <c r="D96" s="491">
        <f>IF('[1]BASE'!D97="","",'[1]BASE'!D97)</f>
        <v>1518</v>
      </c>
      <c r="E96" s="491" t="str">
        <f>IF('[1]BASE'!E97="","",'[1]BASE'!E97)</f>
        <v>TANDIL - BARKER</v>
      </c>
      <c r="F96" s="491">
        <f>IF('[1]BASE'!F97="","",'[1]BASE'!F97)</f>
        <v>132</v>
      </c>
      <c r="G96" s="492">
        <f>IF('[1]BASE'!G97="","",'[1]BASE'!G97)</f>
        <v>47.7</v>
      </c>
      <c r="H96" s="486" t="str">
        <f>'[1]BASE'!H97</f>
        <v>C</v>
      </c>
      <c r="I96" s="487">
        <f>IF('[1]BASE'!ED97="","",'[1]BASE'!ED97)</f>
      </c>
      <c r="J96" s="487">
        <f>IF('[1]BASE'!EE97="","",'[1]BASE'!EE97)</f>
      </c>
      <c r="K96" s="487">
        <f>IF('[1]BASE'!EF97="","",'[1]BASE'!EF97)</f>
      </c>
      <c r="L96" s="487">
        <f>IF('[1]BASE'!EG97="","",'[1]BASE'!EG97)</f>
      </c>
      <c r="M96" s="487">
        <f>IF('[1]BASE'!EH97="","",'[1]BASE'!EH97)</f>
      </c>
      <c r="N96" s="487">
        <f>IF('[1]BASE'!EI97="","",'[1]BASE'!EI97)</f>
      </c>
      <c r="O96" s="487">
        <f>IF('[1]BASE'!EJ97="","",'[1]BASE'!EJ97)</f>
      </c>
      <c r="P96" s="487">
        <f>IF('[1]BASE'!EK97="","",'[1]BASE'!EK97)</f>
      </c>
      <c r="Q96" s="487">
        <f>IF('[1]BASE'!EL97="","",'[1]BASE'!EL97)</f>
      </c>
      <c r="R96" s="487">
        <f>IF('[1]BASE'!EM97="","",'[1]BASE'!EM97)</f>
      </c>
      <c r="S96" s="487">
        <f>IF('[1]BASE'!EN97="","",'[1]BASE'!EN97)</f>
      </c>
      <c r="T96" s="487">
        <f>IF('[1]BASE'!EO97="","",'[1]BASE'!EO97)</f>
      </c>
      <c r="U96" s="488"/>
      <c r="V96" s="483"/>
    </row>
    <row r="97" spans="2:22" s="477" customFormat="1" ht="19.5" customHeight="1">
      <c r="B97" s="478"/>
      <c r="C97" s="489">
        <f>IF('[1]BASE'!C98="","",'[1]BASE'!C98)</f>
        <v>82</v>
      </c>
      <c r="D97" s="489">
        <f>IF('[1]BASE'!D98="","",'[1]BASE'!D98)</f>
        <v>2712</v>
      </c>
      <c r="E97" s="489" t="str">
        <f>IF('[1]BASE'!E98="","",'[1]BASE'!E98)</f>
        <v>TRENQUE LAUQUEN - GRAL. PICO</v>
      </c>
      <c r="F97" s="489">
        <f>IF('[1]BASE'!F98="","",'[1]BASE'!F98)</f>
        <v>132</v>
      </c>
      <c r="G97" s="490">
        <f>IF('[1]BASE'!G98="","",'[1]BASE'!G98)</f>
        <v>77</v>
      </c>
      <c r="H97" s="486" t="str">
        <f>'[1]BASE'!H98</f>
        <v>C</v>
      </c>
      <c r="I97" s="487">
        <f>IF('[1]BASE'!ED98="","",'[1]BASE'!ED98)</f>
      </c>
      <c r="J97" s="487">
        <f>IF('[1]BASE'!EE98="","",'[1]BASE'!EE98)</f>
      </c>
      <c r="K97" s="487">
        <f>IF('[1]BASE'!EF98="","",'[1]BASE'!EF98)</f>
      </c>
      <c r="L97" s="487">
        <f>IF('[1]BASE'!EG98="","",'[1]BASE'!EG98)</f>
      </c>
      <c r="M97" s="487">
        <f>IF('[1]BASE'!EH98="","",'[1]BASE'!EH98)</f>
      </c>
      <c r="N97" s="487">
        <f>IF('[1]BASE'!EI98="","",'[1]BASE'!EI98)</f>
      </c>
      <c r="O97" s="487">
        <f>IF('[1]BASE'!EJ98="","",'[1]BASE'!EJ98)</f>
      </c>
      <c r="P97" s="487">
        <f>IF('[1]BASE'!EK98="","",'[1]BASE'!EK98)</f>
      </c>
      <c r="Q97" s="487">
        <f>IF('[1]BASE'!EL98="","",'[1]BASE'!EL98)</f>
      </c>
      <c r="R97" s="487">
        <f>IF('[1]BASE'!EM98="","",'[1]BASE'!EM98)</f>
      </c>
      <c r="S97" s="487">
        <f>IF('[1]BASE'!EN98="","",'[1]BASE'!EN98)</f>
      </c>
      <c r="T97" s="487">
        <f>IF('[1]BASE'!EO98="","",'[1]BASE'!EO98)</f>
      </c>
      <c r="U97" s="488"/>
      <c r="V97" s="483"/>
    </row>
    <row r="98" spans="2:22" s="477" customFormat="1" ht="19.5" customHeight="1">
      <c r="B98" s="478"/>
      <c r="C98" s="491">
        <f>IF('[1]BASE'!C99="","",'[1]BASE'!C99)</f>
        <v>83</v>
      </c>
      <c r="D98" s="491">
        <f>IF('[1]BASE'!D99="","",'[1]BASE'!D99)</f>
        <v>1402</v>
      </c>
      <c r="E98" s="491" t="str">
        <f>IF('[1]BASE'!E99="","",'[1]BASE'!E99)</f>
        <v>TRENQUE LAUQUEN - HENDERSON</v>
      </c>
      <c r="F98" s="491">
        <f>IF('[1]BASE'!F99="","",'[1]BASE'!F99)</f>
        <v>132</v>
      </c>
      <c r="G98" s="492">
        <f>IF('[1]BASE'!G99="","",'[1]BASE'!G99)</f>
        <v>105.4</v>
      </c>
      <c r="H98" s="486" t="str">
        <f>'[1]BASE'!H99</f>
        <v>A</v>
      </c>
      <c r="I98" s="487">
        <f>IF('[1]BASE'!ED99="","",'[1]BASE'!ED99)</f>
      </c>
      <c r="J98" s="487">
        <f>IF('[1]BASE'!EE99="","",'[1]BASE'!EE99)</f>
      </c>
      <c r="K98" s="487">
        <f>IF('[1]BASE'!EF99="","",'[1]BASE'!EF99)</f>
      </c>
      <c r="L98" s="487">
        <f>IF('[1]BASE'!EG99="","",'[1]BASE'!EG99)</f>
      </c>
      <c r="M98" s="487">
        <f>IF('[1]BASE'!EH99="","",'[1]BASE'!EH99)</f>
      </c>
      <c r="N98" s="487">
        <f>IF('[1]BASE'!EI99="","",'[1]BASE'!EI99)</f>
      </c>
      <c r="O98" s="487">
        <f>IF('[1]BASE'!EJ99="","",'[1]BASE'!EJ99)</f>
      </c>
      <c r="P98" s="487">
        <f>IF('[1]BASE'!EK99="","",'[1]BASE'!EK99)</f>
      </c>
      <c r="Q98" s="487">
        <f>IF('[1]BASE'!EL99="","",'[1]BASE'!EL99)</f>
      </c>
      <c r="R98" s="487">
        <f>IF('[1]BASE'!EM99="","",'[1]BASE'!EM99)</f>
      </c>
      <c r="S98" s="487">
        <f>IF('[1]BASE'!EN99="","",'[1]BASE'!EN99)</f>
      </c>
      <c r="T98" s="487">
        <f>IF('[1]BASE'!EO99="","",'[1]BASE'!EO99)</f>
      </c>
      <c r="U98" s="488"/>
      <c r="V98" s="483"/>
    </row>
    <row r="99" spans="2:22" s="477" customFormat="1" ht="19.5" customHeight="1">
      <c r="B99" s="478"/>
      <c r="C99" s="489">
        <f>IF('[1]BASE'!C100="","",'[1]BASE'!C100)</f>
        <v>84</v>
      </c>
      <c r="D99" s="489">
        <f>IF('[1]BASE'!D100="","",'[1]BASE'!D100)</f>
        <v>1382</v>
      </c>
      <c r="E99" s="489" t="str">
        <f>IF('[1]BASE'!E100="","",'[1]BASE'!E100)</f>
        <v>URBANA SAN NICOLÁS - SAN NICOLAS</v>
      </c>
      <c r="F99" s="489">
        <f>IF('[1]BASE'!F100="","",'[1]BASE'!F100)</f>
        <v>132</v>
      </c>
      <c r="G99" s="490">
        <f>IF('[1]BASE'!G100="","",'[1]BASE'!G100)</f>
        <v>6.5</v>
      </c>
      <c r="H99" s="486" t="str">
        <f>'[1]BASE'!H100</f>
        <v>C</v>
      </c>
      <c r="I99" s="487">
        <f>IF('[1]BASE'!ED100="","",'[1]BASE'!ED100)</f>
      </c>
      <c r="J99" s="487">
        <f>IF('[1]BASE'!EE100="","",'[1]BASE'!EE100)</f>
      </c>
      <c r="K99" s="487">
        <f>IF('[1]BASE'!EF100="","",'[1]BASE'!EF100)</f>
      </c>
      <c r="L99" s="487">
        <f>IF('[1]BASE'!EG100="","",'[1]BASE'!EG100)</f>
      </c>
      <c r="M99" s="487">
        <f>IF('[1]BASE'!EH100="","",'[1]BASE'!EH100)</f>
      </c>
      <c r="N99" s="487">
        <f>IF('[1]BASE'!EI100="","",'[1]BASE'!EI100)</f>
      </c>
      <c r="O99" s="487">
        <f>IF('[1]BASE'!EJ100="","",'[1]BASE'!EJ100)</f>
      </c>
      <c r="P99" s="487">
        <f>IF('[1]BASE'!EK100="","",'[1]BASE'!EK100)</f>
      </c>
      <c r="Q99" s="487">
        <f>IF('[1]BASE'!EL100="","",'[1]BASE'!EL100)</f>
      </c>
      <c r="R99" s="487">
        <f>IF('[1]BASE'!EM100="","",'[1]BASE'!EM100)</f>
      </c>
      <c r="S99" s="487">
        <f>IF('[1]BASE'!EN100="","",'[1]BASE'!EN100)</f>
      </c>
      <c r="T99" s="487">
        <f>IF('[1]BASE'!EO100="","",'[1]BASE'!EO100)</f>
      </c>
      <c r="U99" s="488"/>
      <c r="V99" s="483"/>
    </row>
    <row r="100" spans="2:22" s="477" customFormat="1" ht="19.5" customHeight="1">
      <c r="B100" s="478"/>
      <c r="C100" s="491">
        <f>IF('[1]BASE'!C101="","",'[1]BASE'!C101)</f>
        <v>85</v>
      </c>
      <c r="D100" s="491">
        <f>IF('[1]BASE'!D101="","",'[1]BASE'!D101)</f>
        <v>1547</v>
      </c>
      <c r="E100" s="491" t="str">
        <f>IF('[1]BASE'!E101="","",'[1]BASE'!E101)</f>
        <v>URBANA BB - C. PIEDRABUENA</v>
      </c>
      <c r="F100" s="491">
        <f>IF('[1]BASE'!F101="","",'[1]BASE'!F101)</f>
        <v>132</v>
      </c>
      <c r="G100" s="492">
        <f>IF('[1]BASE'!G101="","",'[1]BASE'!G101)</f>
        <v>1.9</v>
      </c>
      <c r="H100" s="486" t="str">
        <f>'[1]BASE'!H101</f>
        <v>C</v>
      </c>
      <c r="I100" s="487">
        <f>IF('[1]BASE'!ED101="","",'[1]BASE'!ED101)</f>
      </c>
      <c r="J100" s="487">
        <f>IF('[1]BASE'!EE101="","",'[1]BASE'!EE101)</f>
      </c>
      <c r="K100" s="487">
        <f>IF('[1]BASE'!EF101="","",'[1]BASE'!EF101)</f>
      </c>
      <c r="L100" s="487">
        <f>IF('[1]BASE'!EG101="","",'[1]BASE'!EG101)</f>
      </c>
      <c r="M100" s="487">
        <f>IF('[1]BASE'!EH101="","",'[1]BASE'!EH101)</f>
      </c>
      <c r="N100" s="487">
        <f>IF('[1]BASE'!EI101="","",'[1]BASE'!EI101)</f>
      </c>
      <c r="O100" s="487">
        <f>IF('[1]BASE'!EJ101="","",'[1]BASE'!EJ101)</f>
      </c>
      <c r="P100" s="487">
        <f>IF('[1]BASE'!EK101="","",'[1]BASE'!EK101)</f>
      </c>
      <c r="Q100" s="487">
        <f>IF('[1]BASE'!EL101="","",'[1]BASE'!EL101)</f>
      </c>
      <c r="R100" s="487">
        <f>IF('[1]BASE'!EM101="","",'[1]BASE'!EM101)</f>
      </c>
      <c r="S100" s="487">
        <f>IF('[1]BASE'!EN101="","",'[1]BASE'!EN101)</f>
      </c>
      <c r="T100" s="487">
        <f>IF('[1]BASE'!EO101="","",'[1]BASE'!EO101)</f>
      </c>
      <c r="U100" s="488"/>
      <c r="V100" s="483"/>
    </row>
    <row r="101" spans="2:22" s="477" customFormat="1" ht="19.5" customHeight="1">
      <c r="B101" s="478"/>
      <c r="C101" s="489">
        <f>IF('[1]BASE'!C102="","",'[1]BASE'!C102)</f>
        <v>86</v>
      </c>
      <c r="D101" s="489">
        <f>IF('[1]BASE'!D102="","",'[1]BASE'!D102)</f>
        <v>1445</v>
      </c>
      <c r="E101" s="489" t="str">
        <f>IF('[1]BASE'!E102="","",'[1]BASE'!E102)</f>
        <v>VILLA GESELL - GRAL. MADARIAGA</v>
      </c>
      <c r="F101" s="489">
        <f>IF('[1]BASE'!F102="","",'[1]BASE'!F102)</f>
        <v>132</v>
      </c>
      <c r="G101" s="490">
        <f>IF('[1]BASE'!G102="","",'[1]BASE'!G102)</f>
        <v>35</v>
      </c>
      <c r="H101" s="486" t="str">
        <f>'[1]BASE'!H102</f>
        <v>C</v>
      </c>
      <c r="I101" s="487">
        <f>IF('[1]BASE'!ED102="","",'[1]BASE'!ED102)</f>
      </c>
      <c r="J101" s="487">
        <f>IF('[1]BASE'!EE102="","",'[1]BASE'!EE102)</f>
      </c>
      <c r="K101" s="487">
        <f>IF('[1]BASE'!EF102="","",'[1]BASE'!EF102)</f>
      </c>
      <c r="L101" s="487">
        <f>IF('[1]BASE'!EG102="","",'[1]BASE'!EG102)</f>
      </c>
      <c r="M101" s="487">
        <f>IF('[1]BASE'!EH102="","",'[1]BASE'!EH102)</f>
      </c>
      <c r="N101" s="487">
        <f>IF('[1]BASE'!EI102="","",'[1]BASE'!EI102)</f>
      </c>
      <c r="O101" s="487">
        <f>IF('[1]BASE'!EJ102="","",'[1]BASE'!EJ102)</f>
      </c>
      <c r="P101" s="487">
        <f>IF('[1]BASE'!EK102="","",'[1]BASE'!EK102)</f>
      </c>
      <c r="Q101" s="487">
        <f>IF('[1]BASE'!EL102="","",'[1]BASE'!EL102)</f>
      </c>
      <c r="R101" s="487">
        <f>IF('[1]BASE'!EM102="","",'[1]BASE'!EM102)</f>
      </c>
      <c r="S101" s="487">
        <f>IF('[1]BASE'!EN102="","",'[1]BASE'!EN102)</f>
        <v>1</v>
      </c>
      <c r="T101" s="487">
        <f>IF('[1]BASE'!EO102="","",'[1]BASE'!EO102)</f>
      </c>
      <c r="U101" s="488"/>
      <c r="V101" s="483"/>
    </row>
    <row r="102" spans="2:22" s="477" customFormat="1" ht="19.5" customHeight="1">
      <c r="B102" s="478"/>
      <c r="C102" s="491">
        <f>IF('[1]BASE'!C103="","",'[1]BASE'!C103)</f>
        <v>87</v>
      </c>
      <c r="D102" s="491">
        <f>IF('[1]BASE'!D103="","",'[1]BASE'!D103)</f>
        <v>2715</v>
      </c>
      <c r="E102" s="491" t="str">
        <f>IF('[1]BASE'!E103="","",'[1]BASE'!E103)</f>
        <v>VILLA LIA "T" - ANTONIO DE ARECO</v>
      </c>
      <c r="F102" s="491">
        <f>IF('[1]BASE'!F103="","",'[1]BASE'!F103)</f>
        <v>132</v>
      </c>
      <c r="G102" s="492">
        <f>IF('[1]BASE'!G103="","",'[1]BASE'!G103)</f>
        <v>18.4</v>
      </c>
      <c r="H102" s="486" t="str">
        <f>'[1]BASE'!H103</f>
        <v>C</v>
      </c>
      <c r="I102" s="487">
        <f>IF('[1]BASE'!ED103="","",'[1]BASE'!ED103)</f>
      </c>
      <c r="J102" s="487">
        <f>IF('[1]BASE'!EE103="","",'[1]BASE'!EE103)</f>
      </c>
      <c r="K102" s="487">
        <f>IF('[1]BASE'!EF103="","",'[1]BASE'!EF103)</f>
      </c>
      <c r="L102" s="487">
        <f>IF('[1]BASE'!EG103="","",'[1]BASE'!EG103)</f>
      </c>
      <c r="M102" s="487">
        <f>IF('[1]BASE'!EH103="","",'[1]BASE'!EH103)</f>
      </c>
      <c r="N102" s="487">
        <f>IF('[1]BASE'!EI103="","",'[1]BASE'!EI103)</f>
      </c>
      <c r="O102" s="487">
        <f>IF('[1]BASE'!EJ103="","",'[1]BASE'!EJ103)</f>
      </c>
      <c r="P102" s="487">
        <f>IF('[1]BASE'!EK103="","",'[1]BASE'!EK103)</f>
      </c>
      <c r="Q102" s="487">
        <f>IF('[1]BASE'!EL103="","",'[1]BASE'!EL103)</f>
      </c>
      <c r="R102" s="487">
        <f>IF('[1]BASE'!EM103="","",'[1]BASE'!EM103)</f>
      </c>
      <c r="S102" s="487">
        <f>IF('[1]BASE'!EN103="","",'[1]BASE'!EN103)</f>
      </c>
      <c r="T102" s="487">
        <f>IF('[1]BASE'!EO103="","",'[1]BASE'!EO103)</f>
      </c>
      <c r="U102" s="488"/>
      <c r="V102" s="483"/>
    </row>
    <row r="103" spans="2:22" s="477" customFormat="1" ht="19.5" customHeight="1">
      <c r="B103" s="478"/>
      <c r="C103" s="489">
        <f>IF('[1]BASE'!C104="","",'[1]BASE'!C104)</f>
        <v>88</v>
      </c>
      <c r="D103" s="489">
        <f>IF('[1]BASE'!D104="","",'[1]BASE'!D104)</f>
        <v>2714</v>
      </c>
      <c r="E103" s="489" t="str">
        <f>IF('[1]BASE'!E104="","",'[1]BASE'!E104)</f>
        <v>VILLA LIA "T" - NUEVA CAMPANA</v>
      </c>
      <c r="F103" s="489">
        <f>IF('[1]BASE'!F104="","",'[1]BASE'!F104)</f>
        <v>132</v>
      </c>
      <c r="G103" s="490">
        <f>IF('[1]BASE'!G104="","",'[1]BASE'!G104)</f>
        <v>35</v>
      </c>
      <c r="H103" s="486" t="str">
        <f>'[1]BASE'!H104</f>
        <v>C</v>
      </c>
      <c r="I103" s="487">
        <f>IF('[1]BASE'!ED104="","",'[1]BASE'!ED104)</f>
      </c>
      <c r="J103" s="487">
        <f>IF('[1]BASE'!EE104="","",'[1]BASE'!EE104)</f>
      </c>
      <c r="K103" s="487">
        <f>IF('[1]BASE'!EF104="","",'[1]BASE'!EF104)</f>
      </c>
      <c r="L103" s="487">
        <f>IF('[1]BASE'!EG104="","",'[1]BASE'!EG104)</f>
      </c>
      <c r="M103" s="487">
        <f>IF('[1]BASE'!EH104="","",'[1]BASE'!EH104)</f>
      </c>
      <c r="N103" s="487">
        <f>IF('[1]BASE'!EI104="","",'[1]BASE'!EI104)</f>
      </c>
      <c r="O103" s="487">
        <f>IF('[1]BASE'!EJ104="","",'[1]BASE'!EJ104)</f>
      </c>
      <c r="P103" s="487">
        <f>IF('[1]BASE'!EK104="","",'[1]BASE'!EK104)</f>
      </c>
      <c r="Q103" s="487">
        <f>IF('[1]BASE'!EL104="","",'[1]BASE'!EL104)</f>
      </c>
      <c r="R103" s="487">
        <f>IF('[1]BASE'!EM104="","",'[1]BASE'!EM104)</f>
      </c>
      <c r="S103" s="487">
        <f>IF('[1]BASE'!EN104="","",'[1]BASE'!EN104)</f>
      </c>
      <c r="T103" s="487">
        <f>IF('[1]BASE'!EO104="","",'[1]BASE'!EO104)</f>
      </c>
      <c r="U103" s="488"/>
      <c r="V103" s="483"/>
    </row>
    <row r="104" spans="2:22" s="477" customFormat="1" ht="19.5" customHeight="1">
      <c r="B104" s="478"/>
      <c r="C104" s="491">
        <f>IF('[1]BASE'!C105="","",'[1]BASE'!C105)</f>
        <v>89</v>
      </c>
      <c r="D104" s="494">
        <f>IF('[1]BASE'!D105="","",'[1]BASE'!D105)</f>
        <v>2713</v>
      </c>
      <c r="E104" s="494" t="str">
        <f>IF('[1]BASE'!E105="","",'[1]BASE'!E105)</f>
        <v>VILLA LIA "T" - VILLA LIA</v>
      </c>
      <c r="F104" s="494">
        <f>IF('[1]BASE'!F105="","",'[1]BASE'!F105)</f>
        <v>132</v>
      </c>
      <c r="G104" s="492">
        <f>IF('[1]BASE'!G105="","",'[1]BASE'!G105)</f>
        <v>8</v>
      </c>
      <c r="H104" s="486" t="str">
        <f>'[1]BASE'!H105</f>
        <v>C</v>
      </c>
      <c r="I104" s="487">
        <f>IF('[1]BASE'!ED105="","",'[1]BASE'!ED105)</f>
      </c>
      <c r="J104" s="487">
        <f>IF('[1]BASE'!EE105="","",'[1]BASE'!EE105)</f>
      </c>
      <c r="K104" s="487">
        <f>IF('[1]BASE'!EF105="","",'[1]BASE'!EF105)</f>
      </c>
      <c r="L104" s="487">
        <f>IF('[1]BASE'!EG105="","",'[1]BASE'!EG105)</f>
      </c>
      <c r="M104" s="487">
        <f>IF('[1]BASE'!EH105="","",'[1]BASE'!EH105)</f>
      </c>
      <c r="N104" s="487">
        <f>IF('[1]BASE'!EI105="","",'[1]BASE'!EI105)</f>
      </c>
      <c r="O104" s="487">
        <f>IF('[1]BASE'!EJ105="","",'[1]BASE'!EJ105)</f>
      </c>
      <c r="P104" s="487">
        <f>IF('[1]BASE'!EK105="","",'[1]BASE'!EK105)</f>
      </c>
      <c r="Q104" s="487">
        <f>IF('[1]BASE'!EL105="","",'[1]BASE'!EL105)</f>
      </c>
      <c r="R104" s="487">
        <f>IF('[1]BASE'!EM105="","",'[1]BASE'!EM105)</f>
      </c>
      <c r="S104" s="487">
        <f>IF('[1]BASE'!EN105="","",'[1]BASE'!EN105)</f>
      </c>
      <c r="T104" s="487">
        <f>IF('[1]BASE'!EO105="","",'[1]BASE'!EO105)</f>
      </c>
      <c r="U104" s="488"/>
      <c r="V104" s="483"/>
    </row>
    <row r="105" spans="2:22" s="477" customFormat="1" ht="19.5" customHeight="1">
      <c r="B105" s="478"/>
      <c r="C105" s="489">
        <f>IF('[1]BASE'!C106="","",'[1]BASE'!C106)</f>
        <v>90</v>
      </c>
      <c r="D105" s="495">
        <f>IF('[1]BASE'!D106="","",'[1]BASE'!D106)</f>
        <v>1424</v>
      </c>
      <c r="E105" s="495" t="str">
        <f>IF('[1]BASE'!E106="","",'[1]BASE'!E106)</f>
        <v>ZARATE - ATUCHA I</v>
      </c>
      <c r="F105" s="495">
        <f>IF('[1]BASE'!F106="","",'[1]BASE'!F106)</f>
        <v>132</v>
      </c>
      <c r="G105" s="490">
        <f>IF('[1]BASE'!G106="","",'[1]BASE'!G106)</f>
        <v>22.1</v>
      </c>
      <c r="H105" s="486" t="str">
        <f>'[1]BASE'!H106</f>
        <v>C</v>
      </c>
      <c r="I105" s="487">
        <f>IF('[1]BASE'!ED106="","",'[1]BASE'!ED106)</f>
      </c>
      <c r="J105" s="487">
        <f>IF('[1]BASE'!EE106="","",'[1]BASE'!EE106)</f>
      </c>
      <c r="K105" s="487">
        <f>IF('[1]BASE'!EF106="","",'[1]BASE'!EF106)</f>
      </c>
      <c r="L105" s="487">
        <f>IF('[1]BASE'!EG106="","",'[1]BASE'!EG106)</f>
      </c>
      <c r="M105" s="487">
        <f>IF('[1]BASE'!EH106="","",'[1]BASE'!EH106)</f>
      </c>
      <c r="N105" s="487">
        <f>IF('[1]BASE'!EI106="","",'[1]BASE'!EI106)</f>
      </c>
      <c r="O105" s="487">
        <f>IF('[1]BASE'!EJ106="","",'[1]BASE'!EJ106)</f>
      </c>
      <c r="P105" s="487">
        <f>IF('[1]BASE'!EK106="","",'[1]BASE'!EK106)</f>
      </c>
      <c r="Q105" s="487">
        <f>IF('[1]BASE'!EL106="","",'[1]BASE'!EL106)</f>
      </c>
      <c r="R105" s="487">
        <f>IF('[1]BASE'!EM106="","",'[1]BASE'!EM106)</f>
      </c>
      <c r="S105" s="487">
        <f>IF('[1]BASE'!EN106="","",'[1]BASE'!EN106)</f>
        <v>1</v>
      </c>
      <c r="T105" s="487">
        <f>IF('[1]BASE'!EO106="","",'[1]BASE'!EO106)</f>
      </c>
      <c r="U105" s="488"/>
      <c r="V105" s="483"/>
    </row>
    <row r="106" spans="2:22" s="477" customFormat="1" ht="19.5" customHeight="1">
      <c r="B106" s="478"/>
      <c r="C106" s="491">
        <f>IF('[1]BASE'!C107="","",'[1]BASE'!C107)</f>
        <v>91</v>
      </c>
      <c r="D106" s="494">
        <f>IF('[1]BASE'!D107="","",'[1]BASE'!D107)</f>
        <v>2955</v>
      </c>
      <c r="E106" s="494" t="str">
        <f>IF('[1]BASE'!E107="","",'[1]BASE'!E107)</f>
        <v>ZARATE - EASTMAN T</v>
      </c>
      <c r="F106" s="494">
        <f>IF('[1]BASE'!F107="","",'[1]BASE'!F107)</f>
        <v>132</v>
      </c>
      <c r="G106" s="492">
        <f>IF('[1]BASE'!G107="","",'[1]BASE'!G107)</f>
        <v>11</v>
      </c>
      <c r="H106" s="486" t="str">
        <f>'[1]BASE'!H107</f>
        <v>C</v>
      </c>
      <c r="I106" s="487">
        <f>IF('[1]BASE'!ED107="","",'[1]BASE'!ED107)</f>
      </c>
      <c r="J106" s="487">
        <f>IF('[1]BASE'!EE107="","",'[1]BASE'!EE107)</f>
      </c>
      <c r="K106" s="487">
        <f>IF('[1]BASE'!EF107="","",'[1]BASE'!EF107)</f>
      </c>
      <c r="L106" s="487">
        <f>IF('[1]BASE'!EG107="","",'[1]BASE'!EG107)</f>
      </c>
      <c r="M106" s="487">
        <f>IF('[1]BASE'!EH107="","",'[1]BASE'!EH107)</f>
      </c>
      <c r="N106" s="487">
        <f>IF('[1]BASE'!EI107="","",'[1]BASE'!EI107)</f>
      </c>
      <c r="O106" s="487">
        <f>IF('[1]BASE'!EJ107="","",'[1]BASE'!EJ107)</f>
      </c>
      <c r="P106" s="487">
        <f>IF('[1]BASE'!EK107="","",'[1]BASE'!EK107)</f>
      </c>
      <c r="Q106" s="487">
        <f>IF('[1]BASE'!EL107="","",'[1]BASE'!EL107)</f>
      </c>
      <c r="R106" s="487">
        <f>IF('[1]BASE'!EM107="","",'[1]BASE'!EM107)</f>
      </c>
      <c r="S106" s="487">
        <f>IF('[1]BASE'!EN107="","",'[1]BASE'!EN107)</f>
        <v>1</v>
      </c>
      <c r="T106" s="487">
        <f>IF('[1]BASE'!EO107="","",'[1]BASE'!EO107)</f>
      </c>
      <c r="U106" s="488"/>
      <c r="V106" s="483"/>
    </row>
    <row r="107" spans="2:22" s="477" customFormat="1" ht="19.5" customHeight="1">
      <c r="B107" s="478"/>
      <c r="C107" s="489">
        <f>IF('[1]BASE'!C108="","",'[1]BASE'!C108)</f>
        <v>92</v>
      </c>
      <c r="D107" s="495">
        <f>IF('[1]BASE'!D108="","",'[1]BASE'!D108)</f>
        <v>1423</v>
      </c>
      <c r="E107" s="495" t="str">
        <f>IF('[1]BASE'!E108="","",'[1]BASE'!E108)</f>
        <v>ZARATE - MATHEU</v>
      </c>
      <c r="F107" s="495">
        <f>IF('[1]BASE'!F108="","",'[1]BASE'!F108)</f>
        <v>132</v>
      </c>
      <c r="G107" s="490">
        <f>IF('[1]BASE'!G108="","",'[1]BASE'!G108)</f>
        <v>37.7</v>
      </c>
      <c r="H107" s="486" t="str">
        <f>'[1]BASE'!H108</f>
        <v>C</v>
      </c>
      <c r="I107" s="487">
        <f>IF('[1]BASE'!ED108="","",'[1]BASE'!ED108)</f>
      </c>
      <c r="J107" s="487">
        <f>IF('[1]BASE'!EE108="","",'[1]BASE'!EE108)</f>
      </c>
      <c r="K107" s="487">
        <f>IF('[1]BASE'!EF108="","",'[1]BASE'!EF108)</f>
      </c>
      <c r="L107" s="487">
        <f>IF('[1]BASE'!EG108="","",'[1]BASE'!EG108)</f>
      </c>
      <c r="M107" s="487">
        <f>IF('[1]BASE'!EH108="","",'[1]BASE'!EH108)</f>
      </c>
      <c r="N107" s="487">
        <f>IF('[1]BASE'!EI108="","",'[1]BASE'!EI108)</f>
      </c>
      <c r="O107" s="487">
        <f>IF('[1]BASE'!EJ108="","",'[1]BASE'!EJ108)</f>
      </c>
      <c r="P107" s="487">
        <f>IF('[1]BASE'!EK108="","",'[1]BASE'!EK108)</f>
      </c>
      <c r="Q107" s="487">
        <f>IF('[1]BASE'!EL108="","",'[1]BASE'!EL108)</f>
      </c>
      <c r="R107" s="487">
        <f>IF('[1]BASE'!EM108="","",'[1]BASE'!EM108)</f>
        <v>1</v>
      </c>
      <c r="S107" s="487">
        <f>IF('[1]BASE'!EN108="","",'[1]BASE'!EN108)</f>
        <v>1</v>
      </c>
      <c r="T107" s="487">
        <f>IF('[1]BASE'!EO108="","",'[1]BASE'!EO108)</f>
      </c>
      <c r="U107" s="488"/>
      <c r="V107" s="483"/>
    </row>
    <row r="108" spans="2:22" s="477" customFormat="1" ht="19.5" customHeight="1">
      <c r="B108" s="478"/>
      <c r="C108" s="491">
        <f>IF('[1]BASE'!C109="","",'[1]BASE'!C109)</f>
        <v>93</v>
      </c>
      <c r="D108" s="494">
        <f>IF('[1]BASE'!D109="","",'[1]BASE'!D109)</f>
        <v>1434</v>
      </c>
      <c r="E108" s="494" t="str">
        <f>IF('[1]BASE'!E109="","",'[1]BASE'!E109)</f>
        <v>9 DE JULIO 66 - BRAGADO</v>
      </c>
      <c r="F108" s="494">
        <f>IF('[1]BASE'!F109="","",'[1]BASE'!F109)</f>
        <v>66</v>
      </c>
      <c r="G108" s="492">
        <f>IF('[1]BASE'!G109="","",'[1]BASE'!G109)</f>
        <v>54</v>
      </c>
      <c r="H108" s="486" t="str">
        <f>'[1]BASE'!H109</f>
        <v>C</v>
      </c>
      <c r="I108" s="487">
        <f>IF('[1]BASE'!ED109="","",'[1]BASE'!ED109)</f>
      </c>
      <c r="J108" s="487">
        <f>IF('[1]BASE'!EE109="","",'[1]BASE'!EE109)</f>
      </c>
      <c r="K108" s="487">
        <f>IF('[1]BASE'!EF109="","",'[1]BASE'!EF109)</f>
      </c>
      <c r="L108" s="487">
        <f>IF('[1]BASE'!EG109="","",'[1]BASE'!EG109)</f>
      </c>
      <c r="M108" s="487">
        <f>IF('[1]BASE'!EH109="","",'[1]BASE'!EH109)</f>
      </c>
      <c r="N108" s="487">
        <f>IF('[1]BASE'!EI109="","",'[1]BASE'!EI109)</f>
      </c>
      <c r="O108" s="487">
        <f>IF('[1]BASE'!EJ109="","",'[1]BASE'!EJ109)</f>
      </c>
      <c r="P108" s="487">
        <f>IF('[1]BASE'!EK109="","",'[1]BASE'!EK109)</f>
      </c>
      <c r="Q108" s="487">
        <f>IF('[1]BASE'!EL109="","",'[1]BASE'!EL109)</f>
      </c>
      <c r="R108" s="487">
        <f>IF('[1]BASE'!EM109="","",'[1]BASE'!EM109)</f>
      </c>
      <c r="S108" s="487">
        <f>IF('[1]BASE'!EN109="","",'[1]BASE'!EN109)</f>
        <v>1</v>
      </c>
      <c r="T108" s="487">
        <f>IF('[1]BASE'!EO109="","",'[1]BASE'!EO109)</f>
      </c>
      <c r="U108" s="488"/>
      <c r="V108" s="483"/>
    </row>
    <row r="109" spans="2:22" s="477" customFormat="1" ht="19.5" customHeight="1">
      <c r="B109" s="478"/>
      <c r="C109" s="489">
        <f>IF('[1]BASE'!C110="","",'[1]BASE'!C110)</f>
        <v>94</v>
      </c>
      <c r="D109" s="495" t="str">
        <f>IF('[1]BASE'!D110="","",'[1]BASE'!D110)</f>
        <v>CE-000</v>
      </c>
      <c r="E109" s="495" t="str">
        <f>IF('[1]BASE'!E110="","",'[1]BASE'!E110)</f>
        <v>CAP. SARMIENTO - ANTONIO DE ARECO - LUJAN</v>
      </c>
      <c r="F109" s="495">
        <f>IF('[1]BASE'!F110="","",'[1]BASE'!F110)</f>
        <v>66</v>
      </c>
      <c r="G109" s="490">
        <f>IF('[1]BASE'!G110="","",'[1]BASE'!G110)</f>
        <v>81.3</v>
      </c>
      <c r="H109" s="496" t="str">
        <f>'[1]BASE'!H110</f>
        <v>C</v>
      </c>
      <c r="I109" s="487" t="str">
        <f>IF('[1]BASE'!ED110="","",'[1]BASE'!ED110)</f>
        <v>XXXX</v>
      </c>
      <c r="J109" s="487" t="str">
        <f>IF('[1]BASE'!EE110="","",'[1]BASE'!EE110)</f>
        <v>XXXX</v>
      </c>
      <c r="K109" s="487" t="str">
        <f>IF('[1]BASE'!EF110="","",'[1]BASE'!EF110)</f>
        <v>XXXX</v>
      </c>
      <c r="L109" s="487" t="str">
        <f>IF('[1]BASE'!EG110="","",'[1]BASE'!EG110)</f>
        <v>XXXX</v>
      </c>
      <c r="M109" s="487" t="str">
        <f>IF('[1]BASE'!EH110="","",'[1]BASE'!EH110)</f>
        <v>XXXX</v>
      </c>
      <c r="N109" s="487" t="str">
        <f>IF('[1]BASE'!EI110="","",'[1]BASE'!EI110)</f>
        <v>XXXX</v>
      </c>
      <c r="O109" s="487" t="str">
        <f>IF('[1]BASE'!EJ110="","",'[1]BASE'!EJ110)</f>
        <v>XXXX</v>
      </c>
      <c r="P109" s="487" t="str">
        <f>IF('[1]BASE'!EK110="","",'[1]BASE'!EK110)</f>
        <v>XXXX</v>
      </c>
      <c r="Q109" s="487" t="str">
        <f>IF('[1]BASE'!EL110="","",'[1]BASE'!EL110)</f>
        <v>XXXX</v>
      </c>
      <c r="R109" s="487" t="str">
        <f>IF('[1]BASE'!EM110="","",'[1]BASE'!EM110)</f>
        <v>XXXX</v>
      </c>
      <c r="S109" s="487" t="str">
        <f>IF('[1]BASE'!EN110="","",'[1]BASE'!EN110)</f>
        <v>XXXX</v>
      </c>
      <c r="T109" s="487" t="str">
        <f>IF('[1]BASE'!EO110="","",'[1]BASE'!EO110)</f>
        <v>XXXX</v>
      </c>
      <c r="U109" s="488"/>
      <c r="V109" s="483"/>
    </row>
    <row r="110" spans="2:22" s="477" customFormat="1" ht="19.5" customHeight="1">
      <c r="B110" s="478"/>
      <c r="C110" s="491">
        <f>IF('[1]BASE'!C111="","",'[1]BASE'!C111)</f>
        <v>95</v>
      </c>
      <c r="D110" s="494">
        <f>IF('[1]BASE'!D111="","",'[1]BASE'!D111)</f>
        <v>1421</v>
      </c>
      <c r="E110" s="494" t="str">
        <f>IF('[1]BASE'!E111="","",'[1]BASE'!E111)</f>
        <v>ARRECIFES - CAP. SARMIENTO</v>
      </c>
      <c r="F110" s="497">
        <f>IF('[1]BASE'!F111="","",'[1]BASE'!F111)</f>
        <v>66</v>
      </c>
      <c r="G110" s="492">
        <f>IF('[1]BASE'!G111="","",'[1]BASE'!G111)</f>
        <v>31.9</v>
      </c>
      <c r="H110" s="486" t="str">
        <f>'[1]BASE'!H111</f>
        <v>C</v>
      </c>
      <c r="I110" s="487">
        <f>IF('[1]BASE'!ED111="","",'[1]BASE'!ED111)</f>
      </c>
      <c r="J110" s="487">
        <f>IF('[1]BASE'!EE111="","",'[1]BASE'!EE111)</f>
      </c>
      <c r="K110" s="487">
        <f>IF('[1]BASE'!EF111="","",'[1]BASE'!EF111)</f>
        <v>1</v>
      </c>
      <c r="L110" s="487">
        <f>IF('[1]BASE'!EG111="","",'[1]BASE'!EG111)</f>
      </c>
      <c r="M110" s="487">
        <f>IF('[1]BASE'!EH111="","",'[1]BASE'!EH111)</f>
      </c>
      <c r="N110" s="487">
        <f>IF('[1]BASE'!EI111="","",'[1]BASE'!EI111)</f>
      </c>
      <c r="O110" s="487">
        <f>IF('[1]BASE'!EJ111="","",'[1]BASE'!EJ111)</f>
      </c>
      <c r="P110" s="487">
        <f>IF('[1]BASE'!EK111="","",'[1]BASE'!EK111)</f>
        <v>1</v>
      </c>
      <c r="Q110" s="487">
        <f>IF('[1]BASE'!EL111="","",'[1]BASE'!EL111)</f>
        <v>1</v>
      </c>
      <c r="R110" s="487">
        <f>IF('[1]BASE'!EM111="","",'[1]BASE'!EM111)</f>
      </c>
      <c r="S110" s="487">
        <f>IF('[1]BASE'!EN111="","",'[1]BASE'!EN111)</f>
      </c>
      <c r="T110" s="487">
        <f>IF('[1]BASE'!EO111="","",'[1]BASE'!EO111)</f>
      </c>
      <c r="U110" s="488"/>
      <c r="V110" s="483"/>
    </row>
    <row r="111" spans="2:22" s="477" customFormat="1" ht="19.5" customHeight="1">
      <c r="B111" s="478"/>
      <c r="C111" s="489">
        <f>IF('[1]BASE'!C112="","",'[1]BASE'!C112)</f>
        <v>96</v>
      </c>
      <c r="D111" s="495">
        <f>IF('[1]BASE'!D112="","",'[1]BASE'!D112)</f>
        <v>1536</v>
      </c>
      <c r="E111" s="495" t="str">
        <f>IF('[1]BASE'!E112="","",'[1]BASE'!E112)</f>
        <v>CARLOS CASARES - 9 DE JULIO 66</v>
      </c>
      <c r="F111" s="498">
        <f>IF('[1]BASE'!F112="","",'[1]BASE'!F112)</f>
        <v>66</v>
      </c>
      <c r="G111" s="490">
        <f>IF('[1]BASE'!G112="","",'[1]BASE'!G112)</f>
        <v>46.8</v>
      </c>
      <c r="H111" s="486" t="str">
        <f>'[1]BASE'!H112</f>
        <v>C</v>
      </c>
      <c r="I111" s="487">
        <f>IF('[1]BASE'!ED112="","",'[1]BASE'!ED112)</f>
      </c>
      <c r="J111" s="487">
        <f>IF('[1]BASE'!EE112="","",'[1]BASE'!EE112)</f>
      </c>
      <c r="K111" s="487">
        <f>IF('[1]BASE'!EF112="","",'[1]BASE'!EF112)</f>
      </c>
      <c r="L111" s="487">
        <f>IF('[1]BASE'!EG112="","",'[1]BASE'!EG112)</f>
      </c>
      <c r="M111" s="487">
        <f>IF('[1]BASE'!EH112="","",'[1]BASE'!EH112)</f>
      </c>
      <c r="N111" s="487">
        <f>IF('[1]BASE'!EI112="","",'[1]BASE'!EI112)</f>
      </c>
      <c r="O111" s="487">
        <f>IF('[1]BASE'!EJ112="","",'[1]BASE'!EJ112)</f>
      </c>
      <c r="P111" s="487">
        <f>IF('[1]BASE'!EK112="","",'[1]BASE'!EK112)</f>
        <v>1</v>
      </c>
      <c r="Q111" s="487">
        <f>IF('[1]BASE'!EL112="","",'[1]BASE'!EL112)</f>
      </c>
      <c r="R111" s="487">
        <f>IF('[1]BASE'!EM112="","",'[1]BASE'!EM112)</f>
      </c>
      <c r="S111" s="487">
        <f>IF('[1]BASE'!EN112="","",'[1]BASE'!EN112)</f>
      </c>
      <c r="T111" s="487">
        <f>IF('[1]BASE'!EO112="","",'[1]BASE'!EO112)</f>
      </c>
      <c r="U111" s="488"/>
      <c r="V111" s="483"/>
    </row>
    <row r="112" spans="2:22" s="477" customFormat="1" ht="19.5" customHeight="1">
      <c r="B112" s="478"/>
      <c r="C112" s="491">
        <f>IF('[1]BASE'!C113="","",'[1]BASE'!C113)</f>
        <v>97</v>
      </c>
      <c r="D112" s="494">
        <f>IF('[1]BASE'!D113="","",'[1]BASE'!D113)</f>
        <v>1530</v>
      </c>
      <c r="E112" s="494" t="str">
        <f>IF('[1]BASE'!E113="","",'[1]BASE'!E113)</f>
        <v>PEHUAJO - CARLOS CASARES</v>
      </c>
      <c r="F112" s="494">
        <f>IF('[1]BASE'!F113="","",'[1]BASE'!F113)</f>
        <v>66</v>
      </c>
      <c r="G112" s="492">
        <f>IF('[1]BASE'!G113="","",'[1]BASE'!G113)</f>
        <v>53.1</v>
      </c>
      <c r="H112" s="486" t="str">
        <f>'[1]BASE'!H113</f>
        <v>C</v>
      </c>
      <c r="I112" s="487">
        <f>IF('[1]BASE'!ED113="","",'[1]BASE'!ED113)</f>
      </c>
      <c r="J112" s="487">
        <f>IF('[1]BASE'!EE113="","",'[1]BASE'!EE113)</f>
      </c>
      <c r="K112" s="487">
        <f>IF('[1]BASE'!EF113="","",'[1]BASE'!EF113)</f>
      </c>
      <c r="L112" s="487">
        <f>IF('[1]BASE'!EG113="","",'[1]BASE'!EG113)</f>
      </c>
      <c r="M112" s="487">
        <f>IF('[1]BASE'!EH113="","",'[1]BASE'!EH113)</f>
      </c>
      <c r="N112" s="487">
        <f>IF('[1]BASE'!EI113="","",'[1]BASE'!EI113)</f>
      </c>
      <c r="O112" s="487">
        <f>IF('[1]BASE'!EJ113="","",'[1]BASE'!EJ113)</f>
      </c>
      <c r="P112" s="487">
        <f>IF('[1]BASE'!EK113="","",'[1]BASE'!EK113)</f>
        <v>1</v>
      </c>
      <c r="Q112" s="487">
        <f>IF('[1]BASE'!EL113="","",'[1]BASE'!EL113)</f>
      </c>
      <c r="R112" s="487">
        <f>IF('[1]BASE'!EM113="","",'[1]BASE'!EM113)</f>
      </c>
      <c r="S112" s="487">
        <f>IF('[1]BASE'!EN113="","",'[1]BASE'!EN113)</f>
      </c>
      <c r="T112" s="487">
        <f>IF('[1]BASE'!EO113="","",'[1]BASE'!EO113)</f>
      </c>
      <c r="U112" s="488"/>
      <c r="V112" s="483"/>
    </row>
    <row r="113" spans="2:22" s="477" customFormat="1" ht="19.5" customHeight="1">
      <c r="B113" s="478"/>
      <c r="C113" s="489">
        <f>IF('[1]BASE'!C114="","",'[1]BASE'!C114)</f>
        <v>98</v>
      </c>
      <c r="D113" s="495">
        <f>IF('[1]BASE'!D114="","",'[1]BASE'!D114)</f>
        <v>1441</v>
      </c>
      <c r="E113" s="495" t="str">
        <f>IF('[1]BASE'!E114="","",'[1]BASE'!E114)</f>
        <v>PERGAMINO - ARRECIFES</v>
      </c>
      <c r="F113" s="495">
        <f>IF('[1]BASE'!F114="","",'[1]BASE'!F114)</f>
        <v>66</v>
      </c>
      <c r="G113" s="490">
        <f>IF('[1]BASE'!G114="","",'[1]BASE'!G114)</f>
        <v>43.8</v>
      </c>
      <c r="H113" s="486" t="str">
        <f>'[1]BASE'!H114</f>
        <v>B</v>
      </c>
      <c r="I113" s="487">
        <f>IF('[1]BASE'!ED114="","",'[1]BASE'!ED114)</f>
      </c>
      <c r="J113" s="487">
        <f>IF('[1]BASE'!EE114="","",'[1]BASE'!EE114)</f>
      </c>
      <c r="K113" s="487">
        <f>IF('[1]BASE'!EF114="","",'[1]BASE'!EF114)</f>
      </c>
      <c r="L113" s="487">
        <f>IF('[1]BASE'!EG114="","",'[1]BASE'!EG114)</f>
      </c>
      <c r="M113" s="487">
        <f>IF('[1]BASE'!EH114="","",'[1]BASE'!EH114)</f>
      </c>
      <c r="N113" s="487">
        <f>IF('[1]BASE'!EI114="","",'[1]BASE'!EI114)</f>
      </c>
      <c r="O113" s="487">
        <f>IF('[1]BASE'!EJ114="","",'[1]BASE'!EJ114)</f>
      </c>
      <c r="P113" s="487">
        <f>IF('[1]BASE'!EK114="","",'[1]BASE'!EK114)</f>
      </c>
      <c r="Q113" s="487">
        <f>IF('[1]BASE'!EL114="","",'[1]BASE'!EL114)</f>
      </c>
      <c r="R113" s="487">
        <f>IF('[1]BASE'!EM114="","",'[1]BASE'!EM114)</f>
      </c>
      <c r="S113" s="487">
        <f>IF('[1]BASE'!EN114="","",'[1]BASE'!EN114)</f>
      </c>
      <c r="T113" s="487">
        <f>IF('[1]BASE'!EO114="","",'[1]BASE'!EO114)</f>
        <v>1</v>
      </c>
      <c r="U113" s="488"/>
      <c r="V113" s="483"/>
    </row>
    <row r="114" spans="2:22" s="477" customFormat="1" ht="19.5" customHeight="1">
      <c r="B114" s="478"/>
      <c r="C114" s="491">
        <f>IF('[1]BASE'!C115="","",'[1]BASE'!C115)</f>
        <v>99</v>
      </c>
      <c r="D114" s="494">
        <f>IF('[1]BASE'!D115="","",'[1]BASE'!D115)</f>
        <v>1436</v>
      </c>
      <c r="E114" s="494" t="str">
        <f>IF('[1]BASE'!E115="","",'[1]BASE'!E115)</f>
        <v>TRENQUE LAUQUEN - PEHUAJO</v>
      </c>
      <c r="F114" s="494">
        <f>IF('[1]BASE'!F115="","",'[1]BASE'!F115)</f>
        <v>66</v>
      </c>
      <c r="G114" s="492">
        <f>IF('[1]BASE'!G115="","",'[1]BASE'!G115)</f>
        <v>80.1</v>
      </c>
      <c r="H114" s="486" t="str">
        <f>'[1]BASE'!H115</f>
        <v>B</v>
      </c>
      <c r="I114" s="487">
        <f>IF('[1]BASE'!ED115="","",'[1]BASE'!ED115)</f>
      </c>
      <c r="J114" s="487">
        <f>IF('[1]BASE'!EE115="","",'[1]BASE'!EE115)</f>
      </c>
      <c r="K114" s="487">
        <f>IF('[1]BASE'!EF115="","",'[1]BASE'!EF115)</f>
      </c>
      <c r="L114" s="487">
        <f>IF('[1]BASE'!EG115="","",'[1]BASE'!EG115)</f>
      </c>
      <c r="M114" s="487">
        <f>IF('[1]BASE'!EH115="","",'[1]BASE'!EH115)</f>
      </c>
      <c r="N114" s="487">
        <f>IF('[1]BASE'!EI115="","",'[1]BASE'!EI115)</f>
      </c>
      <c r="O114" s="487">
        <f>IF('[1]BASE'!EJ115="","",'[1]BASE'!EJ115)</f>
      </c>
      <c r="P114" s="487">
        <f>IF('[1]BASE'!EK115="","",'[1]BASE'!EK115)</f>
      </c>
      <c r="Q114" s="487">
        <f>IF('[1]BASE'!EL115="","",'[1]BASE'!EL115)</f>
        <v>1</v>
      </c>
      <c r="R114" s="487">
        <f>IF('[1]BASE'!EM115="","",'[1]BASE'!EM115)</f>
      </c>
      <c r="S114" s="487">
        <f>IF('[1]BASE'!EN115="","",'[1]BASE'!EN115)</f>
      </c>
      <c r="T114" s="487">
        <f>IF('[1]BASE'!EO115="","",'[1]BASE'!EO115)</f>
      </c>
      <c r="U114" s="488"/>
      <c r="V114" s="483"/>
    </row>
    <row r="115" spans="2:22" s="477" customFormat="1" ht="19.5" customHeight="1">
      <c r="B115" s="478"/>
      <c r="C115" s="489">
        <f>IF('[1]BASE'!C116="","",'[1]BASE'!C116)</f>
        <v>100</v>
      </c>
      <c r="D115" s="495">
        <f>IF('[1]BASE'!D116="","",'[1]BASE'!D116)</f>
        <v>3556</v>
      </c>
      <c r="E115" s="495" t="str">
        <f>IF('[1]BASE'!E116="","",'[1]BASE'!E116)</f>
        <v>NUEVA CAMPANA - MINETTI</v>
      </c>
      <c r="F115" s="495">
        <f>IF('[1]BASE'!F116="","",'[1]BASE'!F116)</f>
        <v>132</v>
      </c>
      <c r="G115" s="490">
        <f>IF('[1]BASE'!G116="","",'[1]BASE'!G116)</f>
        <v>5</v>
      </c>
      <c r="H115" s="486" t="str">
        <f>'[1]BASE'!H116</f>
        <v>C</v>
      </c>
      <c r="I115" s="487">
        <f>IF('[1]BASE'!ED116="","",'[1]BASE'!ED116)</f>
      </c>
      <c r="J115" s="487">
        <f>IF('[1]BASE'!EE116="","",'[1]BASE'!EE116)</f>
      </c>
      <c r="K115" s="487">
        <f>IF('[1]BASE'!EF116="","",'[1]BASE'!EF116)</f>
      </c>
      <c r="L115" s="487">
        <f>IF('[1]BASE'!EG116="","",'[1]BASE'!EG116)</f>
      </c>
      <c r="M115" s="487">
        <f>IF('[1]BASE'!EH116="","",'[1]BASE'!EH116)</f>
      </c>
      <c r="N115" s="487">
        <f>IF('[1]BASE'!EI116="","",'[1]BASE'!EI116)</f>
      </c>
      <c r="O115" s="487">
        <f>IF('[1]BASE'!EJ116="","",'[1]BASE'!EJ116)</f>
      </c>
      <c r="P115" s="487">
        <f>IF('[1]BASE'!EK116="","",'[1]BASE'!EK116)</f>
      </c>
      <c r="Q115" s="487">
        <f>IF('[1]BASE'!EL116="","",'[1]BASE'!EL116)</f>
      </c>
      <c r="R115" s="487">
        <f>IF('[1]BASE'!EM116="","",'[1]BASE'!EM116)</f>
      </c>
      <c r="S115" s="487">
        <f>IF('[1]BASE'!EN116="","",'[1]BASE'!EN116)</f>
        <v>2</v>
      </c>
      <c r="T115" s="487">
        <f>IF('[1]BASE'!EO116="","",'[1]BASE'!EO116)</f>
      </c>
      <c r="U115" s="488"/>
      <c r="V115" s="483"/>
    </row>
    <row r="116" spans="2:22" s="477" customFormat="1" ht="19.5" customHeight="1">
      <c r="B116" s="478"/>
      <c r="C116" s="491">
        <f>IF('[1]BASE'!C117="","",'[1]BASE'!C117)</f>
        <v>101</v>
      </c>
      <c r="D116" s="494">
        <f>IF('[1]BASE'!D117="","",'[1]BASE'!D117)</f>
        <v>3557</v>
      </c>
      <c r="E116" s="494" t="str">
        <f>IF('[1]BASE'!E117="","",'[1]BASE'!E117)</f>
        <v>MINETTI - ZARATE</v>
      </c>
      <c r="F116" s="497">
        <f>IF('[1]BASE'!F117="","",'[1]BASE'!F117)</f>
        <v>132</v>
      </c>
      <c r="G116" s="492">
        <f>IF('[1]BASE'!G117="","",'[1]BASE'!G117)</f>
        <v>7</v>
      </c>
      <c r="H116" s="486" t="str">
        <f>'[1]BASE'!H117</f>
        <v>C</v>
      </c>
      <c r="I116" s="487">
        <f>IF('[1]BASE'!ED117="","",'[1]BASE'!ED117)</f>
      </c>
      <c r="J116" s="487">
        <f>IF('[1]BASE'!EE117="","",'[1]BASE'!EE117)</f>
      </c>
      <c r="K116" s="487">
        <f>IF('[1]BASE'!EF117="","",'[1]BASE'!EF117)</f>
      </c>
      <c r="L116" s="487">
        <f>IF('[1]BASE'!EG117="","",'[1]BASE'!EG117)</f>
      </c>
      <c r="M116" s="487">
        <f>IF('[1]BASE'!EH117="","",'[1]BASE'!EH117)</f>
      </c>
      <c r="N116" s="487">
        <f>IF('[1]BASE'!EI117="","",'[1]BASE'!EI117)</f>
      </c>
      <c r="O116" s="487">
        <f>IF('[1]BASE'!EJ117="","",'[1]BASE'!EJ117)</f>
      </c>
      <c r="P116" s="487">
        <f>IF('[1]BASE'!EK117="","",'[1]BASE'!EK117)</f>
      </c>
      <c r="Q116" s="487">
        <f>IF('[1]BASE'!EL117="","",'[1]BASE'!EL117)</f>
      </c>
      <c r="R116" s="487">
        <f>IF('[1]BASE'!EM117="","",'[1]BASE'!EM117)</f>
      </c>
      <c r="S116" s="487">
        <f>IF('[1]BASE'!EN117="","",'[1]BASE'!EN117)</f>
      </c>
      <c r="T116" s="487">
        <f>IF('[1]BASE'!EO117="","",'[1]BASE'!EO117)</f>
      </c>
      <c r="U116" s="488"/>
      <c r="V116" s="483"/>
    </row>
    <row r="117" spans="2:22" s="477" customFormat="1" ht="19.5" customHeight="1">
      <c r="B117" s="478"/>
      <c r="C117" s="489">
        <f>IF('[1]BASE'!C118="","",'[1]BASE'!C118)</f>
        <v>102</v>
      </c>
      <c r="D117" s="495">
        <f>IF('[1]BASE'!D118="","",'[1]BASE'!D118)</f>
        <v>3285</v>
      </c>
      <c r="E117" s="495" t="str">
        <f>IF('[1]BASE'!E118="","",'[1]BASE'!E118)</f>
        <v>EASTMAN T - PROTISA</v>
      </c>
      <c r="F117" s="498">
        <f>IF('[1]BASE'!F118="","",'[1]BASE'!F118)</f>
        <v>132</v>
      </c>
      <c r="G117" s="490">
        <f>IF('[1]BASE'!G118="","",'[1]BASE'!G118)</f>
        <v>5.5</v>
      </c>
      <c r="H117" s="486" t="str">
        <f>'[1]BASE'!H118</f>
        <v>C</v>
      </c>
      <c r="I117" s="487">
        <f>IF('[1]BASE'!ED118="","",'[1]BASE'!ED118)</f>
      </c>
      <c r="J117" s="487">
        <f>IF('[1]BASE'!EE118="","",'[1]BASE'!EE118)</f>
      </c>
      <c r="K117" s="487">
        <f>IF('[1]BASE'!EF118="","",'[1]BASE'!EF118)</f>
      </c>
      <c r="L117" s="487">
        <f>IF('[1]BASE'!EG118="","",'[1]BASE'!EG118)</f>
      </c>
      <c r="M117" s="487">
        <f>IF('[1]BASE'!EH118="","",'[1]BASE'!EH118)</f>
      </c>
      <c r="N117" s="487">
        <f>IF('[1]BASE'!EI118="","",'[1]BASE'!EI118)</f>
      </c>
      <c r="O117" s="487">
        <f>IF('[1]BASE'!EJ118="","",'[1]BASE'!EJ118)</f>
      </c>
      <c r="P117" s="487">
        <f>IF('[1]BASE'!EK118="","",'[1]BASE'!EK118)</f>
      </c>
      <c r="Q117" s="487">
        <f>IF('[1]BASE'!EL118="","",'[1]BASE'!EL118)</f>
      </c>
      <c r="R117" s="487">
        <f>IF('[1]BASE'!EM118="","",'[1]BASE'!EM118)</f>
      </c>
      <c r="S117" s="487">
        <f>IF('[1]BASE'!EN118="","",'[1]BASE'!EN118)</f>
      </c>
      <c r="T117" s="487">
        <f>IF('[1]BASE'!EO118="","",'[1]BASE'!EO118)</f>
      </c>
      <c r="U117" s="488"/>
      <c r="V117" s="483"/>
    </row>
    <row r="118" spans="2:22" s="477" customFormat="1" ht="19.5" customHeight="1">
      <c r="B118" s="478"/>
      <c r="C118" s="491">
        <f>IF('[1]BASE'!C119="","",'[1]BASE'!C119)</f>
        <v>103</v>
      </c>
      <c r="D118" s="494">
        <f>IF('[1]BASE'!D119="","",'[1]BASE'!D119)</f>
        <v>3286</v>
      </c>
      <c r="E118" s="494" t="str">
        <f>IF('[1]BASE'!E119="","",'[1]BASE'!E119)</f>
        <v>PROTISA - EASTMAN</v>
      </c>
      <c r="F118" s="497">
        <f>IF('[1]BASE'!F119="","",'[1]BASE'!F119)</f>
        <v>132</v>
      </c>
      <c r="G118" s="492">
        <f>IF('[1]BASE'!G119="","",'[1]BASE'!G119)</f>
        <v>1</v>
      </c>
      <c r="H118" s="486" t="str">
        <f>'[1]BASE'!H119</f>
        <v>C</v>
      </c>
      <c r="I118" s="487">
        <f>IF('[1]BASE'!ED119="","",'[1]BASE'!ED119)</f>
      </c>
      <c r="J118" s="487">
        <f>IF('[1]BASE'!EE119="","",'[1]BASE'!EE119)</f>
      </c>
      <c r="K118" s="487">
        <f>IF('[1]BASE'!EF119="","",'[1]BASE'!EF119)</f>
      </c>
      <c r="L118" s="487">
        <f>IF('[1]BASE'!EG119="","",'[1]BASE'!EG119)</f>
      </c>
      <c r="M118" s="487">
        <f>IF('[1]BASE'!EH119="","",'[1]BASE'!EH119)</f>
      </c>
      <c r="N118" s="487">
        <f>IF('[1]BASE'!EI119="","",'[1]BASE'!EI119)</f>
      </c>
      <c r="O118" s="487">
        <f>IF('[1]BASE'!EJ119="","",'[1]BASE'!EJ119)</f>
      </c>
      <c r="P118" s="487">
        <f>IF('[1]BASE'!EK119="","",'[1]BASE'!EK119)</f>
      </c>
      <c r="Q118" s="487">
        <f>IF('[1]BASE'!EL119="","",'[1]BASE'!EL119)</f>
      </c>
      <c r="R118" s="487">
        <f>IF('[1]BASE'!EM119="","",'[1]BASE'!EM119)</f>
      </c>
      <c r="S118" s="487">
        <f>IF('[1]BASE'!EN119="","",'[1]BASE'!EN119)</f>
      </c>
      <c r="T118" s="487">
        <f>IF('[1]BASE'!EO119="","",'[1]BASE'!EO119)</f>
      </c>
      <c r="U118" s="488"/>
      <c r="V118" s="483"/>
    </row>
    <row r="119" spans="2:22" s="477" customFormat="1" ht="19.5" customHeight="1">
      <c r="B119" s="478"/>
      <c r="C119" s="489">
        <f>IF('[1]BASE'!C120="","",'[1]BASE'!C120)</f>
        <v>104</v>
      </c>
      <c r="D119" s="495">
        <f>IF('[1]BASE'!D120="","",'[1]BASE'!D120)</f>
        <v>3482</v>
      </c>
      <c r="E119" s="495" t="str">
        <f>IF('[1]BASE'!E120="","",'[1]BASE'!E120)</f>
        <v>BAHIA BLANCA - PETROQ. BAHIA BLANCA 2</v>
      </c>
      <c r="F119" s="495">
        <f>IF('[1]BASE'!F120="","",'[1]BASE'!F120)</f>
        <v>132</v>
      </c>
      <c r="G119" s="490">
        <f>IF('[1]BASE'!G120="","",'[1]BASE'!G120)</f>
        <v>29.8</v>
      </c>
      <c r="H119" s="486" t="str">
        <f>'[1]BASE'!H120</f>
        <v>C</v>
      </c>
      <c r="I119" s="487">
        <f>IF('[1]BASE'!ED120="","",'[1]BASE'!ED120)</f>
      </c>
      <c r="J119" s="487">
        <f>IF('[1]BASE'!EE120="","",'[1]BASE'!EE120)</f>
      </c>
      <c r="K119" s="487">
        <f>IF('[1]BASE'!EF120="","",'[1]BASE'!EF120)</f>
      </c>
      <c r="L119" s="487">
        <f>IF('[1]BASE'!EG120="","",'[1]BASE'!EG120)</f>
      </c>
      <c r="M119" s="487">
        <f>IF('[1]BASE'!EH120="","",'[1]BASE'!EH120)</f>
      </c>
      <c r="N119" s="487">
        <f>IF('[1]BASE'!EI120="","",'[1]BASE'!EI120)</f>
      </c>
      <c r="O119" s="487">
        <f>IF('[1]BASE'!EJ120="","",'[1]BASE'!EJ120)</f>
      </c>
      <c r="P119" s="487">
        <f>IF('[1]BASE'!EK120="","",'[1]BASE'!EK120)</f>
        <v>1</v>
      </c>
      <c r="Q119" s="487">
        <f>IF('[1]BASE'!EL120="","",'[1]BASE'!EL120)</f>
        <v>1</v>
      </c>
      <c r="R119" s="487">
        <f>IF('[1]BASE'!EM120="","",'[1]BASE'!EM120)</f>
      </c>
      <c r="S119" s="487">
        <f>IF('[1]BASE'!EN120="","",'[1]BASE'!EN120)</f>
      </c>
      <c r="T119" s="487">
        <f>IF('[1]BASE'!EO120="","",'[1]BASE'!EO120)</f>
      </c>
      <c r="U119" s="488"/>
      <c r="V119" s="483"/>
    </row>
    <row r="120" spans="2:22" s="477" customFormat="1" ht="19.5" customHeight="1">
      <c r="B120" s="478"/>
      <c r="C120" s="491">
        <f>IF('[1]BASE'!C121="","",'[1]BASE'!C121)</f>
        <v>105</v>
      </c>
      <c r="D120" s="494">
        <f>IF('[1]BASE'!D121="","",'[1]BASE'!D121)</f>
        <v>3483</v>
      </c>
      <c r="E120" s="494" t="str">
        <f>IF('[1]BASE'!E121="","",'[1]BASE'!E121)</f>
        <v>BAHIA BLANCA - PETROQ. BAHIA BLANCA 3</v>
      </c>
      <c r="F120" s="494">
        <f>IF('[1]BASE'!F121="","",'[1]BASE'!F121)</f>
        <v>132</v>
      </c>
      <c r="G120" s="492">
        <f>IF('[1]BASE'!G121="","",'[1]BASE'!G121)</f>
        <v>29.8</v>
      </c>
      <c r="H120" s="486" t="str">
        <f>'[1]BASE'!H121</f>
        <v>C</v>
      </c>
      <c r="I120" s="487">
        <f>IF('[1]BASE'!ED121="","",'[1]BASE'!ED121)</f>
      </c>
      <c r="J120" s="487">
        <f>IF('[1]BASE'!EE121="","",'[1]BASE'!EE121)</f>
      </c>
      <c r="K120" s="487">
        <f>IF('[1]BASE'!EF121="","",'[1]BASE'!EF121)</f>
      </c>
      <c r="L120" s="487">
        <f>IF('[1]BASE'!EG121="","",'[1]BASE'!EG121)</f>
      </c>
      <c r="M120" s="487">
        <f>IF('[1]BASE'!EH121="","",'[1]BASE'!EH121)</f>
      </c>
      <c r="N120" s="487">
        <f>IF('[1]BASE'!EI121="","",'[1]BASE'!EI121)</f>
      </c>
      <c r="O120" s="487">
        <f>IF('[1]BASE'!EJ121="","",'[1]BASE'!EJ121)</f>
      </c>
      <c r="P120" s="487">
        <f>IF('[1]BASE'!EK121="","",'[1]BASE'!EK121)</f>
        <v>1</v>
      </c>
      <c r="Q120" s="487">
        <f>IF('[1]BASE'!EL121="","",'[1]BASE'!EL121)</f>
      </c>
      <c r="R120" s="487">
        <f>IF('[1]BASE'!EM121="","",'[1]BASE'!EM121)</f>
      </c>
      <c r="S120" s="487">
        <f>IF('[1]BASE'!EN121="","",'[1]BASE'!EN121)</f>
      </c>
      <c r="T120" s="487">
        <f>IF('[1]BASE'!EO121="","",'[1]BASE'!EO121)</f>
      </c>
      <c r="U120" s="488"/>
      <c r="V120" s="483"/>
    </row>
    <row r="121" spans="2:22" s="477" customFormat="1" ht="19.5" customHeight="1">
      <c r="B121" s="478"/>
      <c r="C121" s="489">
        <f>IF('[1]BASE'!C122="","",'[1]BASE'!C122)</f>
        <v>106</v>
      </c>
      <c r="D121" s="495">
        <f>IF('[1]BASE'!D122="","",'[1]BASE'!D122)</f>
        <v>3541</v>
      </c>
      <c r="E121" s="495" t="str">
        <f>IF('[1]BASE'!E122="","",'[1]BASE'!E122)</f>
        <v>PETROQ. BAHIA BLANCA - PROFERTIL</v>
      </c>
      <c r="F121" s="495">
        <f>IF('[1]BASE'!F122="","",'[1]BASE'!F122)</f>
        <v>132</v>
      </c>
      <c r="G121" s="490">
        <f>IF('[1]BASE'!G122="","",'[1]BASE'!G122)</f>
        <v>1.8</v>
      </c>
      <c r="H121" s="486" t="str">
        <f>'[1]BASE'!H122</f>
        <v>C</v>
      </c>
      <c r="I121" s="487">
        <f>IF('[1]BASE'!ED122="","",'[1]BASE'!ED122)</f>
      </c>
      <c r="J121" s="487">
        <f>IF('[1]BASE'!EE122="","",'[1]BASE'!EE122)</f>
      </c>
      <c r="K121" s="487">
        <f>IF('[1]BASE'!EF122="","",'[1]BASE'!EF122)</f>
      </c>
      <c r="L121" s="487">
        <f>IF('[1]BASE'!EG122="","",'[1]BASE'!EG122)</f>
      </c>
      <c r="M121" s="487">
        <f>IF('[1]BASE'!EH122="","",'[1]BASE'!EH122)</f>
      </c>
      <c r="N121" s="487">
        <f>IF('[1]BASE'!EI122="","",'[1]BASE'!EI122)</f>
      </c>
      <c r="O121" s="487">
        <f>IF('[1]BASE'!EJ122="","",'[1]BASE'!EJ122)</f>
      </c>
      <c r="P121" s="487">
        <f>IF('[1]BASE'!EK122="","",'[1]BASE'!EK122)</f>
      </c>
      <c r="Q121" s="487">
        <f>IF('[1]BASE'!EL122="","",'[1]BASE'!EL122)</f>
        <v>1</v>
      </c>
      <c r="R121" s="487">
        <f>IF('[1]BASE'!EM122="","",'[1]BASE'!EM122)</f>
      </c>
      <c r="S121" s="487">
        <f>IF('[1]BASE'!EN122="","",'[1]BASE'!EN122)</f>
      </c>
      <c r="T121" s="487">
        <f>IF('[1]BASE'!EO122="","",'[1]BASE'!EO122)</f>
      </c>
      <c r="U121" s="488"/>
      <c r="V121" s="483"/>
    </row>
    <row r="122" spans="2:22" s="477" customFormat="1" ht="19.5" customHeight="1">
      <c r="B122" s="478"/>
      <c r="C122" s="491">
        <f>IF('[1]BASE'!C123="","",'[1]BASE'!C123)</f>
        <v>107</v>
      </c>
      <c r="D122" s="494">
        <f>IF('[1]BASE'!D123="","",'[1]BASE'!D123)</f>
        <v>3575</v>
      </c>
      <c r="E122" s="494" t="str">
        <f>IF('[1]BASE'!E123="","",'[1]BASE'!E123)</f>
        <v>NUEVA CAMPANA - PRAXAIR</v>
      </c>
      <c r="F122" s="497">
        <f>IF('[1]BASE'!F123="","",'[1]BASE'!F123)</f>
        <v>132</v>
      </c>
      <c r="G122" s="492">
        <f>IF('[1]BASE'!G123="","",'[1]BASE'!G123)</f>
        <v>6.1</v>
      </c>
      <c r="H122" s="486" t="str">
        <f>'[1]BASE'!H123</f>
        <v>C</v>
      </c>
      <c r="I122" s="487">
        <f>IF('[1]BASE'!ED123="","",'[1]BASE'!ED123)</f>
      </c>
      <c r="J122" s="487">
        <f>IF('[1]BASE'!EE123="","",'[1]BASE'!EE123)</f>
      </c>
      <c r="K122" s="487">
        <f>IF('[1]BASE'!EF123="","",'[1]BASE'!EF123)</f>
      </c>
      <c r="L122" s="487">
        <f>IF('[1]BASE'!EG123="","",'[1]BASE'!EG123)</f>
      </c>
      <c r="M122" s="487">
        <f>IF('[1]BASE'!EH123="","",'[1]BASE'!EH123)</f>
      </c>
      <c r="N122" s="487">
        <f>IF('[1]BASE'!EI123="","",'[1]BASE'!EI123)</f>
      </c>
      <c r="O122" s="487">
        <f>IF('[1]BASE'!EJ123="","",'[1]BASE'!EJ123)</f>
      </c>
      <c r="P122" s="487">
        <f>IF('[1]BASE'!EK123="","",'[1]BASE'!EK123)</f>
      </c>
      <c r="Q122" s="487">
        <f>IF('[1]BASE'!EL123="","",'[1]BASE'!EL123)</f>
      </c>
      <c r="R122" s="487">
        <f>IF('[1]BASE'!EM123="","",'[1]BASE'!EM123)</f>
      </c>
      <c r="S122" s="487">
        <f>IF('[1]BASE'!EN123="","",'[1]BASE'!EN123)</f>
      </c>
      <c r="T122" s="487">
        <f>IF('[1]BASE'!EO123="","",'[1]BASE'!EO123)</f>
      </c>
      <c r="U122" s="488"/>
      <c r="V122" s="483"/>
    </row>
    <row r="123" spans="2:22" s="477" customFormat="1" ht="19.5" customHeight="1">
      <c r="B123" s="478"/>
      <c r="C123" s="489">
        <f>IF('[1]BASE'!C124="","",'[1]BASE'!C124)</f>
        <v>108</v>
      </c>
      <c r="D123" s="495">
        <f>IF('[1]BASE'!D124="","",'[1]BASE'!D124)</f>
        <v>3576</v>
      </c>
      <c r="E123" s="495" t="str">
        <f>IF('[1]BASE'!E124="","",'[1]BASE'!E124)</f>
        <v>PRAXAIR - CAMPANA</v>
      </c>
      <c r="F123" s="498">
        <f>IF('[1]BASE'!F124="","",'[1]BASE'!F124)</f>
        <v>132</v>
      </c>
      <c r="G123" s="490">
        <f>IF('[1]BASE'!G124="","",'[1]BASE'!G124)</f>
        <v>1.1</v>
      </c>
      <c r="H123" s="486" t="str">
        <f>'[1]BASE'!H124</f>
        <v>C</v>
      </c>
      <c r="I123" s="487">
        <f>IF('[1]BASE'!ED124="","",'[1]BASE'!ED124)</f>
      </c>
      <c r="J123" s="487">
        <f>IF('[1]BASE'!EE124="","",'[1]BASE'!EE124)</f>
      </c>
      <c r="K123" s="487">
        <f>IF('[1]BASE'!EF124="","",'[1]BASE'!EF124)</f>
      </c>
      <c r="L123" s="487">
        <f>IF('[1]BASE'!EG124="","",'[1]BASE'!EG124)</f>
      </c>
      <c r="M123" s="487">
        <f>IF('[1]BASE'!EH124="","",'[1]BASE'!EH124)</f>
      </c>
      <c r="N123" s="487">
        <f>IF('[1]BASE'!EI124="","",'[1]BASE'!EI124)</f>
      </c>
      <c r="O123" s="487">
        <f>IF('[1]BASE'!EJ124="","",'[1]BASE'!EJ124)</f>
      </c>
      <c r="P123" s="487">
        <f>IF('[1]BASE'!EK124="","",'[1]BASE'!EK124)</f>
      </c>
      <c r="Q123" s="487">
        <f>IF('[1]BASE'!EL124="","",'[1]BASE'!EL124)</f>
      </c>
      <c r="R123" s="487">
        <f>IF('[1]BASE'!EM124="","",'[1]BASE'!EM124)</f>
      </c>
      <c r="S123" s="487">
        <f>IF('[1]BASE'!EN124="","",'[1]BASE'!EN124)</f>
      </c>
      <c r="T123" s="487">
        <f>IF('[1]BASE'!EO124="","",'[1]BASE'!EO124)</f>
      </c>
      <c r="U123" s="488"/>
      <c r="V123" s="483"/>
    </row>
    <row r="124" spans="2:22" s="477" customFormat="1" ht="19.5" customHeight="1">
      <c r="B124" s="478"/>
      <c r="C124" s="491">
        <f>IF('[1]BASE'!C125="","",'[1]BASE'!C125)</f>
        <v>109</v>
      </c>
      <c r="D124" s="494">
        <f>IF('[1]BASE'!D125="","",'[1]BASE'!D125)</f>
        <v>3596</v>
      </c>
      <c r="E124" s="494" t="str">
        <f>IF('[1]BASE'!E125="","",'[1]BASE'!E125)</f>
        <v>PUNTA ALTA - CORONEL ROSALES</v>
      </c>
      <c r="F124" s="497">
        <f>IF('[1]BASE'!F125="","",'[1]BASE'!F125)</f>
        <v>132</v>
      </c>
      <c r="G124" s="492">
        <f>IF('[1]BASE'!G125="","",'[1]BASE'!G125)</f>
        <v>4.1</v>
      </c>
      <c r="H124" s="486" t="str">
        <f>'[1]BASE'!H125</f>
        <v>C</v>
      </c>
      <c r="I124" s="487">
        <f>IF('[1]BASE'!ED125="","",'[1]BASE'!ED125)</f>
      </c>
      <c r="J124" s="487">
        <f>IF('[1]BASE'!EE125="","",'[1]BASE'!EE125)</f>
      </c>
      <c r="K124" s="487">
        <f>IF('[1]BASE'!EF125="","",'[1]BASE'!EF125)</f>
      </c>
      <c r="L124" s="487">
        <f>IF('[1]BASE'!EG125="","",'[1]BASE'!EG125)</f>
      </c>
      <c r="M124" s="487">
        <f>IF('[1]BASE'!EH125="","",'[1]BASE'!EH125)</f>
      </c>
      <c r="N124" s="487">
        <f>IF('[1]BASE'!EI125="","",'[1]BASE'!EI125)</f>
      </c>
      <c r="O124" s="487">
        <f>IF('[1]BASE'!EJ125="","",'[1]BASE'!EJ125)</f>
      </c>
      <c r="P124" s="487">
        <f>IF('[1]BASE'!EK125="","",'[1]BASE'!EK125)</f>
      </c>
      <c r="Q124" s="487">
        <f>IF('[1]BASE'!EL125="","",'[1]BASE'!EL125)</f>
      </c>
      <c r="R124" s="487">
        <f>IF('[1]BASE'!EM125="","",'[1]BASE'!EM125)</f>
      </c>
      <c r="S124" s="487">
        <f>IF('[1]BASE'!EN125="","",'[1]BASE'!EN125)</f>
      </c>
      <c r="T124" s="487">
        <f>IF('[1]BASE'!EO125="","",'[1]BASE'!EO125)</f>
      </c>
      <c r="U124" s="488"/>
      <c r="V124" s="483"/>
    </row>
    <row r="125" spans="2:22" s="477" customFormat="1" ht="19.5" customHeight="1">
      <c r="B125" s="478"/>
      <c r="C125" s="489">
        <f>IF('[1]BASE'!C126="","",'[1]BASE'!C126)</f>
        <v>110</v>
      </c>
      <c r="D125" s="495">
        <f>IF('[1]BASE'!D126="","",'[1]BASE'!D126)</f>
        <v>3535</v>
      </c>
      <c r="E125" s="495" t="str">
        <f>IF('[1]BASE'!E126="","",'[1]BASE'!E126)</f>
        <v>PAPEL PRENSA - BARADERO</v>
      </c>
      <c r="F125" s="495">
        <f>IF('[1]BASE'!F126="","",'[1]BASE'!F126)</f>
        <v>132</v>
      </c>
      <c r="G125" s="490">
        <f>IF('[1]BASE'!G126="","",'[1]BASE'!G126)</f>
        <v>24</v>
      </c>
      <c r="H125" s="486" t="str">
        <f>'[1]BASE'!H126</f>
        <v>C</v>
      </c>
      <c r="I125" s="487">
        <f>IF('[1]BASE'!ED126="","",'[1]BASE'!ED126)</f>
      </c>
      <c r="J125" s="487">
        <f>IF('[1]BASE'!EE126="","",'[1]BASE'!EE126)</f>
      </c>
      <c r="K125" s="487">
        <f>IF('[1]BASE'!EF126="","",'[1]BASE'!EF126)</f>
      </c>
      <c r="L125" s="487">
        <f>IF('[1]BASE'!EG126="","",'[1]BASE'!EG126)</f>
      </c>
      <c r="M125" s="487">
        <f>IF('[1]BASE'!EH126="","",'[1]BASE'!EH126)</f>
      </c>
      <c r="N125" s="487">
        <f>IF('[1]BASE'!EI126="","",'[1]BASE'!EI126)</f>
      </c>
      <c r="O125" s="487">
        <f>IF('[1]BASE'!EJ126="","",'[1]BASE'!EJ126)</f>
      </c>
      <c r="P125" s="487">
        <f>IF('[1]BASE'!EK126="","",'[1]BASE'!EK126)</f>
      </c>
      <c r="Q125" s="487">
        <f>IF('[1]BASE'!EL126="","",'[1]BASE'!EL126)</f>
      </c>
      <c r="R125" s="487">
        <f>IF('[1]BASE'!EM126="","",'[1]BASE'!EM126)</f>
      </c>
      <c r="S125" s="487">
        <f>IF('[1]BASE'!EN126="","",'[1]BASE'!EN126)</f>
      </c>
      <c r="T125" s="487">
        <f>IF('[1]BASE'!EO126="","",'[1]BASE'!EO126)</f>
      </c>
      <c r="U125" s="488"/>
      <c r="V125" s="483"/>
    </row>
    <row r="126" spans="2:22" s="477" customFormat="1" ht="19.5" customHeight="1">
      <c r="B126" s="478"/>
      <c r="C126" s="491">
        <f>IF('[1]BASE'!C127="","",'[1]BASE'!C127)</f>
        <v>111</v>
      </c>
      <c r="D126" s="494">
        <f>IF('[1]BASE'!D127="","",'[1]BASE'!D127)</f>
        <v>3715</v>
      </c>
      <c r="E126" s="494" t="str">
        <f>IF('[1]BASE'!E127="","",'[1]BASE'!E127)</f>
        <v>SALTO - BA CHACABUCO</v>
      </c>
      <c r="F126" s="494">
        <f>IF('[1]BASE'!F127="","",'[1]BASE'!F127)</f>
        <v>132</v>
      </c>
      <c r="G126" s="492">
        <f>IF('[1]BASE'!G127="","",'[1]BASE'!G127)</f>
        <v>60.1</v>
      </c>
      <c r="H126" s="486" t="str">
        <f>'[1]BASE'!H127</f>
        <v>C</v>
      </c>
      <c r="I126" s="487">
        <f>IF('[1]BASE'!ED127="","",'[1]BASE'!ED127)</f>
      </c>
      <c r="J126" s="487">
        <f>IF('[1]BASE'!EE127="","",'[1]BASE'!EE127)</f>
      </c>
      <c r="K126" s="487">
        <f>IF('[1]BASE'!EF127="","",'[1]BASE'!EF127)</f>
      </c>
      <c r="L126" s="487">
        <f>IF('[1]BASE'!EG127="","",'[1]BASE'!EG127)</f>
      </c>
      <c r="M126" s="487">
        <f>IF('[1]BASE'!EH127="","",'[1]BASE'!EH127)</f>
      </c>
      <c r="N126" s="487">
        <f>IF('[1]BASE'!EI127="","",'[1]BASE'!EI127)</f>
      </c>
      <c r="O126" s="487">
        <f>IF('[1]BASE'!EJ127="","",'[1]BASE'!EJ127)</f>
        <v>1</v>
      </c>
      <c r="P126" s="487">
        <f>IF('[1]BASE'!EK127="","",'[1]BASE'!EK127)</f>
      </c>
      <c r="Q126" s="487">
        <f>IF('[1]BASE'!EL127="","",'[1]BASE'!EL127)</f>
      </c>
      <c r="R126" s="487">
        <f>IF('[1]BASE'!EM127="","",'[1]BASE'!EM127)</f>
      </c>
      <c r="S126" s="487">
        <f>IF('[1]BASE'!EN127="","",'[1]BASE'!EN127)</f>
      </c>
      <c r="T126" s="487">
        <f>IF('[1]BASE'!EO127="","",'[1]BASE'!EO127)</f>
      </c>
      <c r="U126" s="488"/>
      <c r="V126" s="483"/>
    </row>
    <row r="127" spans="2:22" s="477" customFormat="1" ht="19.5" customHeight="1">
      <c r="B127" s="478"/>
      <c r="C127" s="489">
        <f>IF('[1]BASE'!C128="","",'[1]BASE'!C128)</f>
        <v>112</v>
      </c>
      <c r="D127" s="495">
        <f>IF('[1]BASE'!D128="","",'[1]BASE'!D128)</f>
        <v>3689</v>
      </c>
      <c r="E127" s="495" t="str">
        <f>IF('[1]BASE'!E128="","",'[1]BASE'!E128)</f>
        <v>LA PAMPITA - LAPRIDA</v>
      </c>
      <c r="F127" s="495">
        <f>IF('[1]BASE'!F128="","",'[1]BASE'!F128)</f>
        <v>132</v>
      </c>
      <c r="G127" s="490">
        <f>IF('[1]BASE'!G128="","",'[1]BASE'!G128)</f>
        <v>72.2</v>
      </c>
      <c r="H127" s="486" t="str">
        <f>'[1]BASE'!H128</f>
        <v>C</v>
      </c>
      <c r="I127" s="487">
        <f>IF('[1]BASE'!ED128="","",'[1]BASE'!ED128)</f>
      </c>
      <c r="J127" s="487">
        <f>IF('[1]BASE'!EE128="","",'[1]BASE'!EE128)</f>
      </c>
      <c r="K127" s="487">
        <f>IF('[1]BASE'!EF128="","",'[1]BASE'!EF128)</f>
      </c>
      <c r="L127" s="487">
        <f>IF('[1]BASE'!EG128="","",'[1]BASE'!EG128)</f>
      </c>
      <c r="M127" s="487">
        <f>IF('[1]BASE'!EH128="","",'[1]BASE'!EH128)</f>
      </c>
      <c r="N127" s="487">
        <f>IF('[1]BASE'!EI128="","",'[1]BASE'!EI128)</f>
      </c>
      <c r="O127" s="487">
        <f>IF('[1]BASE'!EJ128="","",'[1]BASE'!EJ128)</f>
      </c>
      <c r="P127" s="487">
        <f>IF('[1]BASE'!EK128="","",'[1]BASE'!EK128)</f>
      </c>
      <c r="Q127" s="487">
        <f>IF('[1]BASE'!EL128="","",'[1]BASE'!EL128)</f>
      </c>
      <c r="R127" s="487">
        <f>IF('[1]BASE'!EM128="","",'[1]BASE'!EM128)</f>
      </c>
      <c r="S127" s="487">
        <f>IF('[1]BASE'!EN128="","",'[1]BASE'!EN128)</f>
      </c>
      <c r="T127" s="487">
        <f>IF('[1]BASE'!EO128="","",'[1]BASE'!EO128)</f>
      </c>
      <c r="U127" s="488"/>
      <c r="V127" s="483"/>
    </row>
    <row r="128" spans="2:22" s="477" customFormat="1" ht="19.5" customHeight="1">
      <c r="B128" s="478"/>
      <c r="C128" s="491">
        <f>IF('[1]BASE'!C129="","",'[1]BASE'!C129)</f>
        <v>113</v>
      </c>
      <c r="D128" s="494">
        <f>IF('[1]BASE'!D129="","",'[1]BASE'!D129)</f>
        <v>3690</v>
      </c>
      <c r="E128" s="494" t="str">
        <f>IF('[1]BASE'!E129="","",'[1]BASE'!E129)</f>
        <v>OLAVARRIA - LA PAMPITA</v>
      </c>
      <c r="F128" s="497">
        <f>IF('[1]BASE'!F129="","",'[1]BASE'!F129)</f>
        <v>132</v>
      </c>
      <c r="G128" s="492">
        <f>IF('[1]BASE'!G129="","",'[1]BASE'!G129)</f>
        <v>27.5</v>
      </c>
      <c r="H128" s="486" t="str">
        <f>'[1]BASE'!H129</f>
        <v>C</v>
      </c>
      <c r="I128" s="487">
        <f>IF('[1]BASE'!ED129="","",'[1]BASE'!ED129)</f>
      </c>
      <c r="J128" s="487">
        <f>IF('[1]BASE'!EE129="","",'[1]BASE'!EE129)</f>
      </c>
      <c r="K128" s="487">
        <f>IF('[1]BASE'!EF129="","",'[1]BASE'!EF129)</f>
      </c>
      <c r="L128" s="487">
        <f>IF('[1]BASE'!EG129="","",'[1]BASE'!EG129)</f>
      </c>
      <c r="M128" s="487">
        <f>IF('[1]BASE'!EH129="","",'[1]BASE'!EH129)</f>
      </c>
      <c r="N128" s="487">
        <f>IF('[1]BASE'!EI129="","",'[1]BASE'!EI129)</f>
      </c>
      <c r="O128" s="487">
        <f>IF('[1]BASE'!EJ129="","",'[1]BASE'!EJ129)</f>
      </c>
      <c r="P128" s="487">
        <f>IF('[1]BASE'!EK129="","",'[1]BASE'!EK129)</f>
      </c>
      <c r="Q128" s="487">
        <f>IF('[1]BASE'!EL129="","",'[1]BASE'!EL129)</f>
      </c>
      <c r="R128" s="487">
        <f>IF('[1]BASE'!EM129="","",'[1]BASE'!EM129)</f>
      </c>
      <c r="S128" s="487">
        <f>IF('[1]BASE'!EN129="","",'[1]BASE'!EN129)</f>
      </c>
      <c r="T128" s="487">
        <f>IF('[1]BASE'!EO129="","",'[1]BASE'!EO129)</f>
      </c>
      <c r="U128" s="488"/>
      <c r="V128" s="483"/>
    </row>
    <row r="129" spans="2:22" s="477" customFormat="1" ht="19.5" customHeight="1">
      <c r="B129" s="478"/>
      <c r="C129" s="489">
        <f>IF('[1]BASE'!C130="","",'[1]BASE'!C130)</f>
        <v>114</v>
      </c>
      <c r="D129" s="495">
        <f>IF('[1]BASE'!D130="","",'[1]BASE'!D130)</f>
        <v>3796</v>
      </c>
      <c r="E129" s="495" t="str">
        <f>IF('[1]BASE'!E130="","",'[1]BASE'!E130)</f>
        <v>C. SARMIENTO - S.A. DE ARECO</v>
      </c>
      <c r="F129" s="498">
        <f>IF('[1]BASE'!F130="","",'[1]BASE'!F130)</f>
        <v>66</v>
      </c>
      <c r="G129" s="490">
        <f>IF('[1]BASE'!G130="","",'[1]BASE'!G130)</f>
        <v>31.5</v>
      </c>
      <c r="H129" s="486" t="str">
        <f>'[1]BASE'!H130</f>
        <v>C</v>
      </c>
      <c r="I129" s="487">
        <f>IF('[1]BASE'!ED130="","",'[1]BASE'!ED130)</f>
      </c>
      <c r="J129" s="487">
        <f>IF('[1]BASE'!EE130="","",'[1]BASE'!EE130)</f>
      </c>
      <c r="K129" s="487">
        <f>IF('[1]BASE'!EF130="","",'[1]BASE'!EF130)</f>
      </c>
      <c r="L129" s="487">
        <f>IF('[1]BASE'!EG130="","",'[1]BASE'!EG130)</f>
      </c>
      <c r="M129" s="487">
        <f>IF('[1]BASE'!EH130="","",'[1]BASE'!EH130)</f>
      </c>
      <c r="N129" s="487">
        <f>IF('[1]BASE'!EI130="","",'[1]BASE'!EI130)</f>
      </c>
      <c r="O129" s="487">
        <f>IF('[1]BASE'!EJ130="","",'[1]BASE'!EJ130)</f>
      </c>
      <c r="P129" s="487">
        <f>IF('[1]BASE'!EK130="","",'[1]BASE'!EK130)</f>
      </c>
      <c r="Q129" s="487">
        <f>IF('[1]BASE'!EL130="","",'[1]BASE'!EL130)</f>
      </c>
      <c r="R129" s="487">
        <f>IF('[1]BASE'!EM130="","",'[1]BASE'!EM130)</f>
      </c>
      <c r="S129" s="487">
        <f>IF('[1]BASE'!EN130="","",'[1]BASE'!EN130)</f>
      </c>
      <c r="T129" s="487">
        <f>IF('[1]BASE'!EO130="","",'[1]BASE'!EO130)</f>
      </c>
      <c r="U129" s="488"/>
      <c r="V129" s="483"/>
    </row>
    <row r="130" spans="2:22" s="477" customFormat="1" ht="19.5" customHeight="1">
      <c r="B130" s="478"/>
      <c r="C130" s="491">
        <f>IF('[1]BASE'!C131="","",'[1]BASE'!C131)</f>
        <v>115</v>
      </c>
      <c r="D130" s="494">
        <f>IF('[1]BASE'!D131="","",'[1]BASE'!D131)</f>
        <v>3797</v>
      </c>
      <c r="E130" s="494" t="str">
        <f>IF('[1]BASE'!E131="","",'[1]BASE'!E131)</f>
        <v>S.A. DE ARECO - LUJAN BAS</v>
      </c>
      <c r="F130" s="497">
        <f>IF('[1]BASE'!F131="","",'[1]BASE'!F131)</f>
        <v>66</v>
      </c>
      <c r="G130" s="492">
        <f>IF('[1]BASE'!G131="","",'[1]BASE'!G131)</f>
        <v>49.8</v>
      </c>
      <c r="H130" s="486" t="str">
        <f>'[1]BASE'!H131</f>
        <v>C</v>
      </c>
      <c r="I130" s="487">
        <f>IF('[1]BASE'!ED131="","",'[1]BASE'!ED131)</f>
      </c>
      <c r="J130" s="487">
        <f>IF('[1]BASE'!EE131="","",'[1]BASE'!EE131)</f>
      </c>
      <c r="K130" s="487">
        <f>IF('[1]BASE'!EF131="","",'[1]BASE'!EF131)</f>
      </c>
      <c r="L130" s="487">
        <f>IF('[1]BASE'!EG131="","",'[1]BASE'!EG131)</f>
      </c>
      <c r="M130" s="487">
        <f>IF('[1]BASE'!EH131="","",'[1]BASE'!EH131)</f>
        <v>1</v>
      </c>
      <c r="N130" s="487">
        <f>IF('[1]BASE'!EI131="","",'[1]BASE'!EI131)</f>
      </c>
      <c r="O130" s="487">
        <f>IF('[1]BASE'!EJ131="","",'[1]BASE'!EJ131)</f>
      </c>
      <c r="P130" s="487">
        <f>IF('[1]BASE'!EK131="","",'[1]BASE'!EK131)</f>
      </c>
      <c r="Q130" s="487">
        <f>IF('[1]BASE'!EL131="","",'[1]BASE'!EL131)</f>
      </c>
      <c r="R130" s="487">
        <f>IF('[1]BASE'!EM131="","",'[1]BASE'!EM131)</f>
      </c>
      <c r="S130" s="487">
        <f>IF('[1]BASE'!EN131="","",'[1]BASE'!EN131)</f>
      </c>
      <c r="T130" s="487">
        <f>IF('[1]BASE'!EO131="","",'[1]BASE'!EO131)</f>
      </c>
      <c r="U130" s="488"/>
      <c r="V130" s="483"/>
    </row>
    <row r="131" spans="2:22" s="477" customFormat="1" ht="19.5" customHeight="1">
      <c r="B131" s="478"/>
      <c r="C131" s="489">
        <f>IF('[1]BASE'!C132="","",'[1]BASE'!C132)</f>
        <v>116</v>
      </c>
      <c r="D131" s="495">
        <f>IF('[1]BASE'!D132="","",'[1]BASE'!D132)</f>
        <v>3829</v>
      </c>
      <c r="E131" s="495" t="str">
        <f>IF('[1]BASE'!E132="","",'[1]BASE'!E132)</f>
        <v>OLAVARRIA - BARKER</v>
      </c>
      <c r="F131" s="495">
        <f>IF('[1]BASE'!F132="","",'[1]BASE'!F132)</f>
        <v>132</v>
      </c>
      <c r="G131" s="490">
        <f>IF('[1]BASE'!G132="","",'[1]BASE'!G132)</f>
        <v>139.4</v>
      </c>
      <c r="H131" s="486" t="str">
        <f>'[1]BASE'!H132</f>
        <v>C</v>
      </c>
      <c r="I131" s="487">
        <f>IF('[1]BASE'!ED132="","",'[1]BASE'!ED132)</f>
      </c>
      <c r="J131" s="487">
        <f>IF('[1]BASE'!EE132="","",'[1]BASE'!EE132)</f>
      </c>
      <c r="K131" s="487">
        <f>IF('[1]BASE'!EF132="","",'[1]BASE'!EF132)</f>
        <v>1</v>
      </c>
      <c r="L131" s="487">
        <f>IF('[1]BASE'!EG132="","",'[1]BASE'!EG132)</f>
      </c>
      <c r="M131" s="487">
        <f>IF('[1]BASE'!EH132="","",'[1]BASE'!EH132)</f>
      </c>
      <c r="N131" s="487">
        <f>IF('[1]BASE'!EI132="","",'[1]BASE'!EI132)</f>
      </c>
      <c r="O131" s="487">
        <f>IF('[1]BASE'!EJ132="","",'[1]BASE'!EJ132)</f>
      </c>
      <c r="P131" s="487">
        <f>IF('[1]BASE'!EK132="","",'[1]BASE'!EK132)</f>
      </c>
      <c r="Q131" s="487">
        <f>IF('[1]BASE'!EL132="","",'[1]BASE'!EL132)</f>
      </c>
      <c r="R131" s="487">
        <f>IF('[1]BASE'!EM132="","",'[1]BASE'!EM132)</f>
      </c>
      <c r="S131" s="487">
        <f>IF('[1]BASE'!EN132="","",'[1]BASE'!EN132)</f>
      </c>
      <c r="T131" s="487">
        <f>IF('[1]BASE'!EO132="","",'[1]BASE'!EO132)</f>
      </c>
      <c r="U131" s="488"/>
      <c r="V131" s="483"/>
    </row>
    <row r="132" spans="2:22" s="477" customFormat="1" ht="19.5" customHeight="1">
      <c r="B132" s="478"/>
      <c r="C132" s="491">
        <f>IF('[1]BASE'!C133="","",'[1]BASE'!C133)</f>
        <v>117</v>
      </c>
      <c r="D132" s="494">
        <f>IF('[1]BASE'!D133="","",'[1]BASE'!D133)</f>
        <v>4067</v>
      </c>
      <c r="E132" s="494" t="str">
        <f>IF('[1]BASE'!E133="","",'[1]BASE'!E133)</f>
        <v>CHILLAR - OLAVARRIA </v>
      </c>
      <c r="F132" s="494">
        <f>IF('[1]BASE'!F133="","",'[1]BASE'!F133)</f>
        <v>132</v>
      </c>
      <c r="G132" s="492">
        <f>IF('[1]BASE'!G133="","",'[1]BASE'!G133)</f>
        <v>89.1</v>
      </c>
      <c r="H132" s="486" t="str">
        <f>'[1]BASE'!H133</f>
        <v>C</v>
      </c>
      <c r="I132" s="487">
        <f>IF('[1]BASE'!ED133="","",'[1]BASE'!ED133)</f>
      </c>
      <c r="J132" s="487">
        <f>IF('[1]BASE'!EE133="","",'[1]BASE'!EE133)</f>
      </c>
      <c r="K132" s="487">
        <f>IF('[1]BASE'!EF133="","",'[1]BASE'!EF133)</f>
      </c>
      <c r="L132" s="487">
        <f>IF('[1]BASE'!EG133="","",'[1]BASE'!EG133)</f>
      </c>
      <c r="M132" s="487">
        <f>IF('[1]BASE'!EH133="","",'[1]BASE'!EH133)</f>
      </c>
      <c r="N132" s="487">
        <f>IF('[1]BASE'!EI133="","",'[1]BASE'!EI133)</f>
      </c>
      <c r="O132" s="487">
        <f>IF('[1]BASE'!EJ133="","",'[1]BASE'!EJ133)</f>
      </c>
      <c r="P132" s="487">
        <f>IF('[1]BASE'!EK133="","",'[1]BASE'!EK133)</f>
      </c>
      <c r="Q132" s="487">
        <f>IF('[1]BASE'!EL133="","",'[1]BASE'!EL133)</f>
      </c>
      <c r="R132" s="487">
        <f>IF('[1]BASE'!EM133="","",'[1]BASE'!EM133)</f>
      </c>
      <c r="S132" s="487">
        <f>IF('[1]BASE'!EN133="","",'[1]BASE'!EN133)</f>
      </c>
      <c r="T132" s="487">
        <f>IF('[1]BASE'!EO133="","",'[1]BASE'!EO133)</f>
      </c>
      <c r="U132" s="488"/>
      <c r="V132" s="483"/>
    </row>
    <row r="133" spans="2:22" s="477" customFormat="1" ht="19.5" customHeight="1">
      <c r="B133" s="478"/>
      <c r="C133" s="489">
        <f>IF('[1]BASE'!C134="","",'[1]BASE'!C134)</f>
        <v>118</v>
      </c>
      <c r="D133" s="495">
        <f>IF('[1]BASE'!D134="","",'[1]BASE'!D134)</f>
        <v>4070</v>
      </c>
      <c r="E133" s="495" t="str">
        <f>IF('[1]BASE'!E134="","",'[1]BASE'!E134)</f>
        <v>CHILLAR  - GONZALEZ CHAVES</v>
      </c>
      <c r="F133" s="495">
        <f>IF('[1]BASE'!F134="","",'[1]BASE'!F134)</f>
        <v>132</v>
      </c>
      <c r="G133" s="490">
        <f>IF('[1]BASE'!G134="","",'[1]BASE'!G134)</f>
        <v>73.7</v>
      </c>
      <c r="H133" s="486" t="str">
        <f>'[1]BASE'!H134</f>
        <v>C</v>
      </c>
      <c r="I133" s="487">
        <f>IF('[1]BASE'!ED134="","",'[1]BASE'!ED134)</f>
      </c>
      <c r="J133" s="487">
        <f>IF('[1]BASE'!EE134="","",'[1]BASE'!EE134)</f>
      </c>
      <c r="K133" s="487">
        <f>IF('[1]BASE'!EF134="","",'[1]BASE'!EF134)</f>
      </c>
      <c r="L133" s="487">
        <f>IF('[1]BASE'!EG134="","",'[1]BASE'!EG134)</f>
      </c>
      <c r="M133" s="487">
        <f>IF('[1]BASE'!EH134="","",'[1]BASE'!EH134)</f>
      </c>
      <c r="N133" s="487">
        <f>IF('[1]BASE'!EI134="","",'[1]BASE'!EI134)</f>
      </c>
      <c r="O133" s="487">
        <f>IF('[1]BASE'!EJ134="","",'[1]BASE'!EJ134)</f>
      </c>
      <c r="P133" s="487">
        <f>IF('[1]BASE'!EK134="","",'[1]BASE'!EK134)</f>
      </c>
      <c r="Q133" s="487">
        <f>IF('[1]BASE'!EL134="","",'[1]BASE'!EL134)</f>
      </c>
      <c r="R133" s="487">
        <f>IF('[1]BASE'!EM134="","",'[1]BASE'!EM134)</f>
      </c>
      <c r="S133" s="487">
        <f>IF('[1]BASE'!EN134="","",'[1]BASE'!EN134)</f>
      </c>
      <c r="T133" s="487">
        <f>IF('[1]BASE'!EO134="","",'[1]BASE'!EO134)</f>
      </c>
      <c r="U133" s="488"/>
      <c r="V133" s="483"/>
    </row>
    <row r="134" spans="2:22" s="477" customFormat="1" ht="19.5" customHeight="1">
      <c r="B134" s="478"/>
      <c r="C134" s="491">
        <f>IF('[1]BASE'!C135="","",'[1]BASE'!C135)</f>
        <v>119</v>
      </c>
      <c r="D134" s="494">
        <f>IF('[1]BASE'!D135="","",'[1]BASE'!D135)</f>
        <v>4077</v>
      </c>
      <c r="E134" s="494" t="str">
        <f>IF('[1]BASE'!E135="","",'[1]BASE'!E135)</f>
        <v>CACHARI - RAUCH</v>
      </c>
      <c r="F134" s="497">
        <f>IF('[1]BASE'!F135="","",'[1]BASE'!F135)</f>
        <v>132</v>
      </c>
      <c r="G134" s="492">
        <f>IF('[1]BASE'!G135="","",'[1]BASE'!G135)</f>
        <v>19.6</v>
      </c>
      <c r="H134" s="486" t="str">
        <f>'[1]BASE'!H135</f>
        <v>C</v>
      </c>
      <c r="I134" s="487">
        <f>IF('[1]BASE'!ED135="","",'[1]BASE'!ED135)</f>
      </c>
      <c r="J134" s="487">
        <f>IF('[1]BASE'!EE135="","",'[1]BASE'!EE135)</f>
        <v>1</v>
      </c>
      <c r="K134" s="487">
        <f>IF('[1]BASE'!EF135="","",'[1]BASE'!EF135)</f>
      </c>
      <c r="L134" s="487">
        <f>IF('[1]BASE'!EG135="","",'[1]BASE'!EG135)</f>
      </c>
      <c r="M134" s="487">
        <f>IF('[1]BASE'!EH135="","",'[1]BASE'!EH135)</f>
      </c>
      <c r="N134" s="487">
        <f>IF('[1]BASE'!EI135="","",'[1]BASE'!EI135)</f>
      </c>
      <c r="O134" s="487">
        <f>IF('[1]BASE'!EJ135="","",'[1]BASE'!EJ135)</f>
      </c>
      <c r="P134" s="487">
        <f>IF('[1]BASE'!EK135="","",'[1]BASE'!EK135)</f>
      </c>
      <c r="Q134" s="487">
        <f>IF('[1]BASE'!EL135="","",'[1]BASE'!EL135)</f>
      </c>
      <c r="R134" s="487">
        <f>IF('[1]BASE'!EM135="","",'[1]BASE'!EM135)</f>
      </c>
      <c r="S134" s="487">
        <f>IF('[1]BASE'!EN135="","",'[1]BASE'!EN135)</f>
      </c>
      <c r="T134" s="487">
        <f>IF('[1]BASE'!EO135="","",'[1]BASE'!EO135)</f>
      </c>
      <c r="U134" s="488"/>
      <c r="V134" s="483"/>
    </row>
    <row r="135" spans="2:22" s="477" customFormat="1" ht="19.5" customHeight="1">
      <c r="B135" s="478"/>
      <c r="C135" s="489">
        <f>IF('[1]BASE'!C136="","",'[1]BASE'!C136)</f>
        <v>120</v>
      </c>
      <c r="D135" s="495">
        <f>IF('[1]BASE'!D136="","",'[1]BASE'!D136)</f>
        <v>4075</v>
      </c>
      <c r="E135" s="495" t="str">
        <f>IF('[1]BASE'!E136="","",'[1]BASE'!E136)</f>
        <v>AZUL - CACHARI</v>
      </c>
      <c r="F135" s="498">
        <f>IF('[1]BASE'!F136="","",'[1]BASE'!F136)</f>
        <v>132</v>
      </c>
      <c r="G135" s="490">
        <f>IF('[1]BASE'!G136="","",'[1]BASE'!G136)</f>
        <v>55.7</v>
      </c>
      <c r="H135" s="486" t="str">
        <f>'[1]BASE'!H136</f>
        <v>C</v>
      </c>
      <c r="I135" s="487">
        <f>IF('[1]BASE'!ED136="","",'[1]BASE'!ED136)</f>
      </c>
      <c r="J135" s="487">
        <f>IF('[1]BASE'!EE136="","",'[1]BASE'!EE136)</f>
        <v>2</v>
      </c>
      <c r="K135" s="487">
        <f>IF('[1]BASE'!EF136="","",'[1]BASE'!EF136)</f>
      </c>
      <c r="L135" s="487">
        <f>IF('[1]BASE'!EG136="","",'[1]BASE'!EG136)</f>
        <v>3</v>
      </c>
      <c r="M135" s="487">
        <f>IF('[1]BASE'!EH136="","",'[1]BASE'!EH136)</f>
      </c>
      <c r="N135" s="487">
        <f>IF('[1]BASE'!EI136="","",'[1]BASE'!EI136)</f>
      </c>
      <c r="O135" s="487">
        <f>IF('[1]BASE'!EJ136="","",'[1]BASE'!EJ136)</f>
      </c>
      <c r="P135" s="487">
        <f>IF('[1]BASE'!EK136="","",'[1]BASE'!EK136)</f>
      </c>
      <c r="Q135" s="487">
        <f>IF('[1]BASE'!EL136="","",'[1]BASE'!EL136)</f>
      </c>
      <c r="R135" s="487">
        <f>IF('[1]BASE'!EM136="","",'[1]BASE'!EM136)</f>
      </c>
      <c r="S135" s="487">
        <f>IF('[1]BASE'!EN136="","",'[1]BASE'!EN136)</f>
      </c>
      <c r="T135" s="487">
        <f>IF('[1]BASE'!EO136="","",'[1]BASE'!EO136)</f>
      </c>
      <c r="U135" s="488"/>
      <c r="V135" s="483"/>
    </row>
    <row r="136" spans="2:22" s="477" customFormat="1" ht="19.5" customHeight="1">
      <c r="B136" s="478"/>
      <c r="C136" s="491">
        <f>IF('[1]BASE'!C137="","",'[1]BASE'!C137)</f>
        <v>121</v>
      </c>
      <c r="D136" s="494">
        <f>IF('[1]BASE'!D137="","",'[1]BASE'!D137)</f>
        <v>4076</v>
      </c>
      <c r="E136" s="494" t="str">
        <f>IF('[1]BASE'!E137="","",'[1]BASE'!E137)</f>
        <v>CACHARI - LAS FLORES</v>
      </c>
      <c r="F136" s="497">
        <f>IF('[1]BASE'!F137="","",'[1]BASE'!F137)</f>
        <v>132</v>
      </c>
      <c r="G136" s="492">
        <f>IF('[1]BASE'!G137="","",'[1]BASE'!G137)</f>
        <v>51.3</v>
      </c>
      <c r="H136" s="486" t="str">
        <f>'[1]BASE'!H137</f>
        <v>C</v>
      </c>
      <c r="I136" s="487">
        <f>IF('[1]BASE'!ED137="","",'[1]BASE'!ED137)</f>
      </c>
      <c r="J136" s="487">
        <f>IF('[1]BASE'!EE137="","",'[1]BASE'!EE137)</f>
      </c>
      <c r="K136" s="487">
        <f>IF('[1]BASE'!EF137="","",'[1]BASE'!EF137)</f>
      </c>
      <c r="L136" s="487">
        <f>IF('[1]BASE'!EG137="","",'[1]BASE'!EG137)</f>
      </c>
      <c r="M136" s="487">
        <f>IF('[1]BASE'!EH137="","",'[1]BASE'!EH137)</f>
      </c>
      <c r="N136" s="487">
        <f>IF('[1]BASE'!EI137="","",'[1]BASE'!EI137)</f>
      </c>
      <c r="O136" s="487">
        <f>IF('[1]BASE'!EJ137="","",'[1]BASE'!EJ137)</f>
      </c>
      <c r="P136" s="487">
        <f>IF('[1]BASE'!EK137="","",'[1]BASE'!EK137)</f>
      </c>
      <c r="Q136" s="487">
        <f>IF('[1]BASE'!EL137="","",'[1]BASE'!EL137)</f>
        <v>1</v>
      </c>
      <c r="R136" s="487">
        <f>IF('[1]BASE'!EM137="","",'[1]BASE'!EM137)</f>
      </c>
      <c r="S136" s="487">
        <f>IF('[1]BASE'!EN137="","",'[1]BASE'!EN137)</f>
      </c>
      <c r="T136" s="487">
        <f>IF('[1]BASE'!EO137="","",'[1]BASE'!EO137)</f>
      </c>
      <c r="U136" s="488"/>
      <c r="V136" s="483"/>
    </row>
    <row r="137" spans="2:22" s="477" customFormat="1" ht="19.5" customHeight="1">
      <c r="B137" s="478"/>
      <c r="C137" s="489">
        <f>IF('[1]BASE'!C138="","",'[1]BASE'!C138)</f>
        <v>122</v>
      </c>
      <c r="D137" s="495">
        <f>IF('[1]BASE'!D138="","",'[1]BASE'!D138)</f>
        <v>4074</v>
      </c>
      <c r="E137" s="495" t="str">
        <f>IF('[1]BASE'!E138="","",'[1]BASE'!E138)</f>
        <v>INDIO RICO - PRINGLES</v>
      </c>
      <c r="F137" s="498">
        <f>IF('[1]BASE'!F138="","",'[1]BASE'!F138)</f>
        <v>132</v>
      </c>
      <c r="G137" s="490">
        <f>IF('[1]BASE'!G138="","",'[1]BASE'!G138)</f>
        <v>44.4</v>
      </c>
      <c r="H137" s="486" t="str">
        <f>'[1]BASE'!H138</f>
        <v>C</v>
      </c>
      <c r="I137" s="487">
        <f>IF('[1]BASE'!ED138="","",'[1]BASE'!ED138)</f>
      </c>
      <c r="J137" s="487">
        <f>IF('[1]BASE'!EE138="","",'[1]BASE'!EE138)</f>
      </c>
      <c r="K137" s="487">
        <f>IF('[1]BASE'!EF138="","",'[1]BASE'!EF138)</f>
      </c>
      <c r="L137" s="487">
        <f>IF('[1]BASE'!EG138="","",'[1]BASE'!EG138)</f>
        <v>1</v>
      </c>
      <c r="M137" s="487">
        <f>IF('[1]BASE'!EH138="","",'[1]BASE'!EH138)</f>
      </c>
      <c r="N137" s="487">
        <f>IF('[1]BASE'!EI138="","",'[1]BASE'!EI138)</f>
      </c>
      <c r="O137" s="487">
        <f>IF('[1]BASE'!EJ138="","",'[1]BASE'!EJ138)</f>
      </c>
      <c r="P137" s="487">
        <f>IF('[1]BASE'!EK138="","",'[1]BASE'!EK138)</f>
      </c>
      <c r="Q137" s="487">
        <f>IF('[1]BASE'!EL138="","",'[1]BASE'!EL138)</f>
      </c>
      <c r="R137" s="487">
        <f>IF('[1]BASE'!EM138="","",'[1]BASE'!EM138)</f>
      </c>
      <c r="S137" s="487">
        <f>IF('[1]BASE'!EN138="","",'[1]BASE'!EN138)</f>
      </c>
      <c r="T137" s="487">
        <f>IF('[1]BASE'!EO138="","",'[1]BASE'!EO138)</f>
      </c>
      <c r="U137" s="488"/>
      <c r="V137" s="483"/>
    </row>
    <row r="138" spans="2:22" s="477" customFormat="1" ht="19.5" customHeight="1">
      <c r="B138" s="478"/>
      <c r="C138" s="491">
        <f>IF('[1]BASE'!C139="","",'[1]BASE'!C139)</f>
        <v>123</v>
      </c>
      <c r="D138" s="494">
        <f>IF('[1]BASE'!D139="","",'[1]BASE'!D139)</f>
        <v>4096</v>
      </c>
      <c r="E138" s="494" t="str">
        <f>IF('[1]BASE'!E139="","",'[1]BASE'!E139)</f>
        <v>MONTE - ROSAS</v>
      </c>
      <c r="F138" s="497">
        <f>IF('[1]BASE'!F139="","",'[1]BASE'!F139)</f>
        <v>132</v>
      </c>
      <c r="G138" s="492">
        <f>IF('[1]BASE'!G139="","",'[1]BASE'!G139)</f>
        <v>58.4</v>
      </c>
      <c r="H138" s="486" t="str">
        <f>'[1]BASE'!H139</f>
        <v>C</v>
      </c>
      <c r="I138" s="487">
        <f>IF('[1]BASE'!ED139="","",'[1]BASE'!ED139)</f>
        <v>1</v>
      </c>
      <c r="J138" s="487">
        <f>IF('[1]BASE'!EE139="","",'[1]BASE'!EE139)</f>
      </c>
      <c r="K138" s="487">
        <f>IF('[1]BASE'!EF139="","",'[1]BASE'!EF139)</f>
      </c>
      <c r="L138" s="487">
        <f>IF('[1]BASE'!EG139="","",'[1]BASE'!EG139)</f>
      </c>
      <c r="M138" s="487">
        <f>IF('[1]BASE'!EH139="","",'[1]BASE'!EH139)</f>
      </c>
      <c r="N138" s="487">
        <f>IF('[1]BASE'!EI139="","",'[1]BASE'!EI139)</f>
      </c>
      <c r="O138" s="487">
        <f>IF('[1]BASE'!EJ139="","",'[1]BASE'!EJ139)</f>
      </c>
      <c r="P138" s="487">
        <f>IF('[1]BASE'!EK139="","",'[1]BASE'!EK139)</f>
      </c>
      <c r="Q138" s="487">
        <f>IF('[1]BASE'!EL139="","",'[1]BASE'!EL139)</f>
      </c>
      <c r="R138" s="487">
        <f>IF('[1]BASE'!EM139="","",'[1]BASE'!EM139)</f>
      </c>
      <c r="S138" s="487">
        <f>IF('[1]BASE'!EN139="","",'[1]BASE'!EN139)</f>
      </c>
      <c r="T138" s="487">
        <f>IF('[1]BASE'!EO139="","",'[1]BASE'!EO139)</f>
      </c>
      <c r="U138" s="488"/>
      <c r="V138" s="483"/>
    </row>
    <row r="139" spans="2:22" s="477" customFormat="1" ht="19.5" customHeight="1">
      <c r="B139" s="478"/>
      <c r="C139" s="489">
        <f>IF('[1]BASE'!C140="","",'[1]BASE'!C140)</f>
        <v>124</v>
      </c>
      <c r="D139" s="495">
        <f>IF('[1]BASE'!D140="","",'[1]BASE'!D140)</f>
        <v>4097</v>
      </c>
      <c r="E139" s="495" t="str">
        <f>IF('[1]BASE'!E140="","",'[1]BASE'!E140)</f>
        <v>ROSAS - NEWTON</v>
      </c>
      <c r="F139" s="498">
        <f>IF('[1]BASE'!F140="","",'[1]BASE'!F140)</f>
        <v>132</v>
      </c>
      <c r="G139" s="490">
        <f>IF('[1]BASE'!G140="","",'[1]BASE'!G140)</f>
        <v>11</v>
      </c>
      <c r="H139" s="486" t="str">
        <f>'[1]BASE'!H140</f>
        <v>C</v>
      </c>
      <c r="I139" s="487">
        <f>IF('[1]BASE'!ED140="","",'[1]BASE'!ED140)</f>
      </c>
      <c r="J139" s="487">
        <f>IF('[1]BASE'!EE140="","",'[1]BASE'!EE140)</f>
      </c>
      <c r="K139" s="487">
        <f>IF('[1]BASE'!EF140="","",'[1]BASE'!EF140)</f>
      </c>
      <c r="L139" s="487">
        <f>IF('[1]BASE'!EG140="","",'[1]BASE'!EG140)</f>
      </c>
      <c r="M139" s="487">
        <f>IF('[1]BASE'!EH140="","",'[1]BASE'!EH140)</f>
      </c>
      <c r="N139" s="487">
        <f>IF('[1]BASE'!EI140="","",'[1]BASE'!EI140)</f>
      </c>
      <c r="O139" s="487">
        <f>IF('[1]BASE'!EJ140="","",'[1]BASE'!EJ140)</f>
      </c>
      <c r="P139" s="487">
        <f>IF('[1]BASE'!EK140="","",'[1]BASE'!EK140)</f>
      </c>
      <c r="Q139" s="487">
        <f>IF('[1]BASE'!EL140="","",'[1]BASE'!EL140)</f>
      </c>
      <c r="R139" s="487">
        <f>IF('[1]BASE'!EM140="","",'[1]BASE'!EM140)</f>
      </c>
      <c r="S139" s="487">
        <f>IF('[1]BASE'!EN140="","",'[1]BASE'!EN140)</f>
      </c>
      <c r="T139" s="487">
        <f>IF('[1]BASE'!EO140="","",'[1]BASE'!EO140)</f>
      </c>
      <c r="U139" s="488"/>
      <c r="V139" s="483"/>
    </row>
    <row r="140" spans="2:22" s="477" customFormat="1" ht="19.5" customHeight="1">
      <c r="B140" s="478"/>
      <c r="C140" s="491">
        <f>IF('[1]BASE'!C141="","",'[1]BASE'!C141)</f>
        <v>125</v>
      </c>
      <c r="D140" s="494">
        <f>IF('[1]BASE'!D141="","",'[1]BASE'!D141)</f>
        <v>4095</v>
      </c>
      <c r="E140" s="494" t="str">
        <f>IF('[1]BASE'!E141="","",'[1]BASE'!E141)</f>
        <v>LAS FLORES - ROSAS</v>
      </c>
      <c r="F140" s="497">
        <f>IF('[1]BASE'!F141="","",'[1]BASE'!F141)</f>
        <v>132</v>
      </c>
      <c r="G140" s="492">
        <f>IF('[1]BASE'!G141="","",'[1]BASE'!G141)</f>
        <v>28.4</v>
      </c>
      <c r="H140" s="486" t="str">
        <f>'[1]BASE'!H141</f>
        <v>C</v>
      </c>
      <c r="I140" s="487">
        <f>IF('[1]BASE'!ED141="","",'[1]BASE'!ED141)</f>
      </c>
      <c r="J140" s="487">
        <f>IF('[1]BASE'!EE141="","",'[1]BASE'!EE141)</f>
      </c>
      <c r="K140" s="487">
        <f>IF('[1]BASE'!EF141="","",'[1]BASE'!EF141)</f>
      </c>
      <c r="L140" s="487">
        <f>IF('[1]BASE'!EG141="","",'[1]BASE'!EG141)</f>
      </c>
      <c r="M140" s="487">
        <f>IF('[1]BASE'!EH141="","",'[1]BASE'!EH141)</f>
      </c>
      <c r="N140" s="487">
        <f>IF('[1]BASE'!EI141="","",'[1]BASE'!EI141)</f>
      </c>
      <c r="O140" s="487">
        <f>IF('[1]BASE'!EJ141="","",'[1]BASE'!EJ141)</f>
      </c>
      <c r="P140" s="487">
        <f>IF('[1]BASE'!EK141="","",'[1]BASE'!EK141)</f>
      </c>
      <c r="Q140" s="487">
        <f>IF('[1]BASE'!EL141="","",'[1]BASE'!EL141)</f>
      </c>
      <c r="R140" s="487">
        <f>IF('[1]BASE'!EM141="","",'[1]BASE'!EM141)</f>
      </c>
      <c r="S140" s="487">
        <f>IF('[1]BASE'!EN141="","",'[1]BASE'!EN141)</f>
        <v>1</v>
      </c>
      <c r="T140" s="487">
        <f>IF('[1]BASE'!EO141="","",'[1]BASE'!EO141)</f>
      </c>
      <c r="U140" s="488"/>
      <c r="V140" s="483"/>
    </row>
    <row r="141" spans="2:22" s="477" customFormat="1" ht="19.5" customHeight="1">
      <c r="B141" s="478"/>
      <c r="C141" s="489">
        <v>126</v>
      </c>
      <c r="D141" s="495">
        <v>4830</v>
      </c>
      <c r="E141" s="495" t="s">
        <v>729</v>
      </c>
      <c r="F141" s="498">
        <v>132</v>
      </c>
      <c r="G141" s="490">
        <v>15.701</v>
      </c>
      <c r="H141" s="496" t="s">
        <v>224</v>
      </c>
      <c r="I141" s="487" t="str">
        <f>IF('[1]BASE'!ED142="","",'[1]BASE'!ED142)</f>
        <v>XXXX</v>
      </c>
      <c r="J141" s="487" t="str">
        <f>IF('[1]BASE'!EE142="","",'[1]BASE'!EE142)</f>
        <v>XXXX</v>
      </c>
      <c r="K141" s="487" t="str">
        <f>IF('[1]BASE'!EF142="","",'[1]BASE'!EF142)</f>
        <v>XXXX</v>
      </c>
      <c r="L141" s="487" t="str">
        <f>IF('[1]BASE'!EG142="","",'[1]BASE'!EG142)</f>
        <v>XXXX</v>
      </c>
      <c r="M141" s="487" t="str">
        <f>IF('[1]BASE'!EH142="","",'[1]BASE'!EH142)</f>
        <v>XXXX</v>
      </c>
      <c r="N141" s="487" t="str">
        <f>IF('[1]BASE'!EI142="","",'[1]BASE'!EI142)</f>
        <v>XXXX</v>
      </c>
      <c r="O141" s="487" t="str">
        <f>IF('[1]BASE'!EJ142="","",'[1]BASE'!EJ142)</f>
        <v>XXXX</v>
      </c>
      <c r="P141" s="487" t="str">
        <f>IF('[1]BASE'!EK142="","",'[1]BASE'!EK142)</f>
        <v>XXXX</v>
      </c>
      <c r="Q141" s="487" t="str">
        <f>IF('[1]BASE'!EL142="","",'[1]BASE'!EL142)</f>
        <v>XXXX</v>
      </c>
      <c r="R141" s="487">
        <f>IF('[1]BASE'!EM142="","",'[1]BASE'!EM142)</f>
      </c>
      <c r="S141" s="487">
        <f>IF('[1]BASE'!EN142="","",'[1]BASE'!EN142)</f>
      </c>
      <c r="T141" s="487">
        <f>IF('[1]BASE'!EO142="","",'[1]BASE'!EO142)</f>
      </c>
      <c r="U141" s="488"/>
      <c r="V141" s="483"/>
    </row>
    <row r="142" spans="2:22" s="477" customFormat="1" ht="19.5" customHeight="1" thickBot="1">
      <c r="B142" s="478"/>
      <c r="C142" s="499"/>
      <c r="D142" s="499"/>
      <c r="E142" s="499"/>
      <c r="F142" s="499"/>
      <c r="G142" s="500"/>
      <c r="H142" s="501"/>
      <c r="I142" s="502"/>
      <c r="J142" s="502"/>
      <c r="K142" s="502"/>
      <c r="L142" s="502"/>
      <c r="M142" s="502"/>
      <c r="N142" s="502"/>
      <c r="O142" s="502"/>
      <c r="P142" s="502"/>
      <c r="Q142" s="502"/>
      <c r="R142" s="502"/>
      <c r="S142" s="502"/>
      <c r="T142" s="502"/>
      <c r="U142" s="488"/>
      <c r="V142" s="483"/>
    </row>
    <row r="143" spans="2:22" s="477" customFormat="1" ht="19.5" customHeight="1" thickBot="1" thickTop="1">
      <c r="B143" s="478"/>
      <c r="C143" s="503"/>
      <c r="D143" s="503"/>
      <c r="E143" s="504" t="s">
        <v>723</v>
      </c>
      <c r="F143" s="505">
        <f>SUM(F16:F140)-F107-F89-F86-F63-F60-F46-F37-F28-F17</f>
        <v>14806</v>
      </c>
      <c r="G143" s="506" t="s">
        <v>724</v>
      </c>
      <c r="H143" s="506"/>
      <c r="I143" s="507"/>
      <c r="J143" s="507"/>
      <c r="K143" s="507"/>
      <c r="L143" s="507"/>
      <c r="M143" s="507"/>
      <c r="N143" s="507"/>
      <c r="O143" s="507"/>
      <c r="P143" s="507"/>
      <c r="Q143" s="507"/>
      <c r="R143" s="507"/>
      <c r="S143" s="507"/>
      <c r="T143" s="507"/>
      <c r="U143" s="488"/>
      <c r="V143" s="483"/>
    </row>
    <row r="144" spans="2:22" s="477" customFormat="1" ht="19.5" customHeight="1" thickBot="1" thickTop="1">
      <c r="B144" s="478"/>
      <c r="C144" s="503"/>
      <c r="D144" s="508"/>
      <c r="G144" s="509" t="s">
        <v>725</v>
      </c>
      <c r="H144" s="509"/>
      <c r="I144" s="510">
        <f aca="true" t="shared" si="0" ref="I144:T144">SUM(I16:I142)</f>
        <v>6</v>
      </c>
      <c r="J144" s="510">
        <f t="shared" si="0"/>
        <v>11</v>
      </c>
      <c r="K144" s="510">
        <f t="shared" si="0"/>
        <v>4</v>
      </c>
      <c r="L144" s="510">
        <f t="shared" si="0"/>
        <v>7</v>
      </c>
      <c r="M144" s="510">
        <f t="shared" si="0"/>
        <v>8</v>
      </c>
      <c r="N144" s="510">
        <f t="shared" si="0"/>
        <v>5</v>
      </c>
      <c r="O144" s="510">
        <f t="shared" si="0"/>
        <v>7</v>
      </c>
      <c r="P144" s="510">
        <f t="shared" si="0"/>
        <v>10</v>
      </c>
      <c r="Q144" s="510">
        <f t="shared" si="0"/>
        <v>8</v>
      </c>
      <c r="R144" s="510">
        <f t="shared" si="0"/>
        <v>8</v>
      </c>
      <c r="S144" s="510">
        <f t="shared" si="0"/>
        <v>17</v>
      </c>
      <c r="T144" s="510">
        <f t="shared" si="0"/>
        <v>13</v>
      </c>
      <c r="U144" s="511"/>
      <c r="V144" s="483"/>
    </row>
    <row r="145" spans="2:22" s="477" customFormat="1" ht="19.5" customHeight="1" thickBot="1" thickTop="1">
      <c r="B145" s="478"/>
      <c r="C145" s="503"/>
      <c r="D145" s="508"/>
      <c r="F145" s="512"/>
      <c r="G145" s="513" t="s">
        <v>726</v>
      </c>
      <c r="H145" s="513"/>
      <c r="I145" s="514">
        <f>'[1]BASE'!ED149</f>
        <v>1.62</v>
      </c>
      <c r="J145" s="514">
        <f>'[1]BASE'!EE149</f>
        <v>1.56</v>
      </c>
      <c r="K145" s="514">
        <f>'[1]BASE'!EF149</f>
        <v>1.51</v>
      </c>
      <c r="L145" s="514">
        <f>'[1]BASE'!EG149</f>
        <v>1.46</v>
      </c>
      <c r="M145" s="514">
        <f>'[1]BASE'!EH149</f>
        <v>1.46</v>
      </c>
      <c r="N145" s="514">
        <f>'[1]BASE'!EI149</f>
        <v>1.47</v>
      </c>
      <c r="O145" s="514">
        <f>'[1]BASE'!EJ149</f>
        <v>1.31</v>
      </c>
      <c r="P145" s="514">
        <f>'[1]BASE'!EK149</f>
        <v>1.36</v>
      </c>
      <c r="Q145" s="514">
        <f>'[1]BASE'!EL149</f>
        <v>1.33</v>
      </c>
      <c r="R145" s="514">
        <f>'[1]BASE'!EM149</f>
        <v>1.32</v>
      </c>
      <c r="S145" s="514">
        <f>'[1]BASE'!EN149</f>
        <v>1.44</v>
      </c>
      <c r="T145" s="514">
        <f>'[1]BASE'!EO149</f>
        <v>1.42</v>
      </c>
      <c r="U145" s="514">
        <f>'[1]BASE'!EP149</f>
        <v>1.39</v>
      </c>
      <c r="V145" s="483"/>
    </row>
    <row r="146" spans="2:22" ht="18.75" customHeight="1" thickBot="1" thickTop="1">
      <c r="B146" s="466"/>
      <c r="C146" s="503"/>
      <c r="D146" s="515"/>
      <c r="E146" s="516"/>
      <c r="F146" s="517"/>
      <c r="G146" s="518"/>
      <c r="H146" s="518"/>
      <c r="I146" s="519"/>
      <c r="J146" s="519"/>
      <c r="K146" s="519"/>
      <c r="L146" s="519"/>
      <c r="M146" s="519"/>
      <c r="N146" s="519"/>
      <c r="O146" s="519"/>
      <c r="P146" s="519"/>
      <c r="Q146" s="519"/>
      <c r="R146" s="519"/>
      <c r="S146" s="519"/>
      <c r="T146" s="519"/>
      <c r="V146" s="520"/>
    </row>
    <row r="147" spans="2:22" ht="17.25" thickBot="1" thickTop="1">
      <c r="B147" s="521"/>
      <c r="C147" s="522"/>
      <c r="D147" s="467"/>
      <c r="E147" s="515"/>
      <c r="L147" s="523" t="s">
        <v>727</v>
      </c>
      <c r="M147" s="524"/>
      <c r="N147" s="525">
        <f>U145</f>
        <v>1.39</v>
      </c>
      <c r="O147" s="526" t="s">
        <v>728</v>
      </c>
      <c r="P147" s="524"/>
      <c r="Q147" s="527"/>
      <c r="R147" s="467"/>
      <c r="S147" s="467"/>
      <c r="T147" s="467"/>
      <c r="V147" s="528"/>
    </row>
    <row r="148" spans="2:22" ht="18.75" customHeight="1" thickBot="1" thickTop="1">
      <c r="B148" s="529"/>
      <c r="C148" s="530"/>
      <c r="D148" s="531"/>
      <c r="E148" s="531"/>
      <c r="F148" s="532"/>
      <c r="G148" s="533"/>
      <c r="H148" s="533"/>
      <c r="I148" s="534"/>
      <c r="J148" s="534"/>
      <c r="K148" s="534"/>
      <c r="L148" s="534"/>
      <c r="M148" s="534"/>
      <c r="N148" s="534"/>
      <c r="O148" s="534"/>
      <c r="P148" s="534"/>
      <c r="Q148" s="534"/>
      <c r="R148" s="534"/>
      <c r="S148" s="534"/>
      <c r="T148" s="534"/>
      <c r="U148" s="534"/>
      <c r="V148" s="535"/>
    </row>
    <row r="149" spans="3:195" ht="13.5" thickTop="1">
      <c r="C149" s="536"/>
      <c r="D149" s="518"/>
      <c r="E149" s="518"/>
      <c r="F149" s="518"/>
      <c r="G149" s="518"/>
      <c r="H149" s="518"/>
      <c r="I149" s="537"/>
      <c r="J149" s="537"/>
      <c r="K149" s="537"/>
      <c r="L149" s="537"/>
      <c r="M149" s="537"/>
      <c r="N149" s="537"/>
      <c r="O149" s="537"/>
      <c r="P149" s="537"/>
      <c r="Q149" s="537"/>
      <c r="R149" s="537"/>
      <c r="S149" s="537"/>
      <c r="T149" s="537"/>
      <c r="U149" s="519"/>
      <c r="V149" s="467"/>
      <c r="W149" s="467"/>
      <c r="X149" s="467"/>
      <c r="Y149" s="467"/>
      <c r="Z149" s="467"/>
      <c r="AA149" s="467"/>
      <c r="AB149" s="467"/>
      <c r="AC149" s="467"/>
      <c r="AD149" s="467"/>
      <c r="AE149" s="467"/>
      <c r="AF149" s="467"/>
      <c r="AG149" s="467"/>
      <c r="AH149" s="467"/>
      <c r="AI149" s="467"/>
      <c r="AJ149" s="467"/>
      <c r="AK149" s="467"/>
      <c r="AL149" s="467"/>
      <c r="AM149" s="467"/>
      <c r="AN149" s="467"/>
      <c r="AO149" s="467"/>
      <c r="AP149" s="467"/>
      <c r="AQ149" s="467"/>
      <c r="AR149" s="467"/>
      <c r="AS149" s="467"/>
      <c r="AT149" s="467"/>
      <c r="AU149" s="467"/>
      <c r="AV149" s="467"/>
      <c r="AW149" s="467"/>
      <c r="AX149" s="467"/>
      <c r="AY149" s="467"/>
      <c r="AZ149" s="467"/>
      <c r="BA149" s="467"/>
      <c r="BB149" s="467"/>
      <c r="BC149" s="467"/>
      <c r="BD149" s="467"/>
      <c r="BE149" s="467"/>
      <c r="BF149" s="467"/>
      <c r="BG149" s="467"/>
      <c r="BH149" s="467"/>
      <c r="BI149" s="467"/>
      <c r="BJ149" s="467"/>
      <c r="BK149" s="467"/>
      <c r="BL149" s="467"/>
      <c r="BM149" s="467"/>
      <c r="BN149" s="467"/>
      <c r="BO149" s="467"/>
      <c r="BP149" s="467"/>
      <c r="BQ149" s="467"/>
      <c r="BR149" s="467"/>
      <c r="BS149" s="467"/>
      <c r="BT149" s="467"/>
      <c r="BU149" s="467"/>
      <c r="BV149" s="467"/>
      <c r="BW149" s="467"/>
      <c r="BX149" s="467"/>
      <c r="BY149" s="467"/>
      <c r="BZ149" s="467"/>
      <c r="CA149" s="467"/>
      <c r="CB149" s="467"/>
      <c r="CC149" s="467"/>
      <c r="CD149" s="467"/>
      <c r="CE149" s="467"/>
      <c r="CF149" s="467"/>
      <c r="CG149" s="467"/>
      <c r="CH149" s="467"/>
      <c r="CI149" s="467"/>
      <c r="CJ149" s="467"/>
      <c r="CK149" s="467"/>
      <c r="CL149" s="467"/>
      <c r="CM149" s="467"/>
      <c r="CN149" s="467"/>
      <c r="CO149" s="467"/>
      <c r="CP149" s="467"/>
      <c r="CQ149" s="467"/>
      <c r="CR149" s="467"/>
      <c r="CS149" s="467"/>
      <c r="CT149" s="467"/>
      <c r="CU149" s="467"/>
      <c r="CV149" s="467"/>
      <c r="CW149" s="467"/>
      <c r="CX149" s="467"/>
      <c r="CY149" s="467"/>
      <c r="CZ149" s="467"/>
      <c r="DA149" s="467"/>
      <c r="DB149" s="467"/>
      <c r="DC149" s="467"/>
      <c r="DD149" s="467"/>
      <c r="DE149" s="467"/>
      <c r="DF149" s="467"/>
      <c r="DG149" s="467"/>
      <c r="DH149" s="467"/>
      <c r="DI149" s="467"/>
      <c r="DJ149" s="467"/>
      <c r="DK149" s="467"/>
      <c r="DL149" s="467"/>
      <c r="DM149" s="467"/>
      <c r="DN149" s="467"/>
      <c r="DO149" s="467"/>
      <c r="DP149" s="467"/>
      <c r="DQ149" s="467"/>
      <c r="DR149" s="467"/>
      <c r="DS149" s="467"/>
      <c r="DT149" s="467"/>
      <c r="DU149" s="467"/>
      <c r="DV149" s="467"/>
      <c r="DW149" s="467"/>
      <c r="DX149" s="467"/>
      <c r="DY149" s="467"/>
      <c r="DZ149" s="467"/>
      <c r="EA149" s="467"/>
      <c r="EB149" s="467"/>
      <c r="EC149" s="467"/>
      <c r="ED149" s="467"/>
      <c r="EE149" s="467"/>
      <c r="EF149" s="467"/>
      <c r="EG149" s="467"/>
      <c r="EH149" s="467"/>
      <c r="EI149" s="467"/>
      <c r="EJ149" s="467"/>
      <c r="EK149" s="467"/>
      <c r="EL149" s="467"/>
      <c r="EM149" s="467"/>
      <c r="EN149" s="467"/>
      <c r="EO149" s="467"/>
      <c r="EP149" s="467"/>
      <c r="EQ149" s="467"/>
      <c r="ER149" s="467"/>
      <c r="ES149" s="467"/>
      <c r="ET149" s="467"/>
      <c r="EU149" s="467"/>
      <c r="EV149" s="467"/>
      <c r="EW149" s="467"/>
      <c r="EX149" s="467"/>
      <c r="EY149" s="467"/>
      <c r="EZ149" s="467"/>
      <c r="FA149" s="467"/>
      <c r="FB149" s="467"/>
      <c r="FC149" s="467"/>
      <c r="FD149" s="467"/>
      <c r="FE149" s="467"/>
      <c r="FF149" s="467"/>
      <c r="FG149" s="467"/>
      <c r="FH149" s="467"/>
      <c r="FI149" s="467"/>
      <c r="FJ149" s="467"/>
      <c r="FK149" s="467"/>
      <c r="FL149" s="467"/>
      <c r="FM149" s="467"/>
      <c r="FN149" s="467"/>
      <c r="FO149" s="467"/>
      <c r="FP149" s="467"/>
      <c r="FQ149" s="467"/>
      <c r="FR149" s="467"/>
      <c r="FS149" s="467"/>
      <c r="FT149" s="467"/>
      <c r="FU149" s="467"/>
      <c r="FV149" s="467"/>
      <c r="FW149" s="467"/>
      <c r="FX149" s="467"/>
      <c r="FY149" s="467"/>
      <c r="FZ149" s="467"/>
      <c r="GA149" s="467"/>
      <c r="GB149" s="467"/>
      <c r="GC149" s="467"/>
      <c r="GD149" s="467"/>
      <c r="GE149" s="467"/>
      <c r="GF149" s="467"/>
      <c r="GG149" s="467"/>
      <c r="GH149" s="467"/>
      <c r="GI149" s="467"/>
      <c r="GJ149" s="467"/>
      <c r="GK149" s="467"/>
      <c r="GL149" s="467"/>
      <c r="GM149" s="467"/>
    </row>
    <row r="150" spans="3:195" ht="12.75">
      <c r="C150" s="536"/>
      <c r="D150" s="518"/>
      <c r="E150" s="518"/>
      <c r="F150" s="518"/>
      <c r="G150" s="518"/>
      <c r="H150" s="518"/>
      <c r="I150" s="537"/>
      <c r="J150" s="537"/>
      <c r="K150" s="537"/>
      <c r="L150" s="537"/>
      <c r="M150" s="537"/>
      <c r="N150" s="537"/>
      <c r="O150" s="537"/>
      <c r="P150" s="537"/>
      <c r="Q150" s="537"/>
      <c r="R150" s="537"/>
      <c r="S150" s="537"/>
      <c r="T150" s="537"/>
      <c r="U150" s="519"/>
      <c r="V150" s="467"/>
      <c r="W150" s="467"/>
      <c r="X150" s="467"/>
      <c r="Y150" s="467"/>
      <c r="Z150" s="467"/>
      <c r="AA150" s="467"/>
      <c r="AB150" s="467"/>
      <c r="AC150" s="467"/>
      <c r="AD150" s="467"/>
      <c r="AE150" s="467"/>
      <c r="AF150" s="467"/>
      <c r="AG150" s="467"/>
      <c r="AH150" s="467"/>
      <c r="AI150" s="467"/>
      <c r="AJ150" s="467"/>
      <c r="AK150" s="467"/>
      <c r="AL150" s="467"/>
      <c r="AM150" s="467"/>
      <c r="AN150" s="467"/>
      <c r="AO150" s="467"/>
      <c r="AP150" s="467"/>
      <c r="AQ150" s="467"/>
      <c r="AR150" s="467"/>
      <c r="AS150" s="467"/>
      <c r="AT150" s="467"/>
      <c r="AU150" s="467"/>
      <c r="AV150" s="467"/>
      <c r="AW150" s="467"/>
      <c r="AX150" s="467"/>
      <c r="AY150" s="467"/>
      <c r="AZ150" s="467"/>
      <c r="BA150" s="467"/>
      <c r="BB150" s="467"/>
      <c r="BC150" s="467"/>
      <c r="BD150" s="467"/>
      <c r="BE150" s="467"/>
      <c r="BF150" s="467"/>
      <c r="BG150" s="467"/>
      <c r="BH150" s="467"/>
      <c r="BI150" s="467"/>
      <c r="BJ150" s="467"/>
      <c r="BK150" s="467"/>
      <c r="BL150" s="467"/>
      <c r="BM150" s="467"/>
      <c r="BN150" s="467"/>
      <c r="BO150" s="467"/>
      <c r="BP150" s="467"/>
      <c r="BQ150" s="467"/>
      <c r="BR150" s="467"/>
      <c r="BS150" s="467"/>
      <c r="BT150" s="467"/>
      <c r="BU150" s="467"/>
      <c r="BV150" s="467"/>
      <c r="BW150" s="467"/>
      <c r="BX150" s="467"/>
      <c r="BY150" s="467"/>
      <c r="BZ150" s="467"/>
      <c r="CA150" s="467"/>
      <c r="CB150" s="467"/>
      <c r="CC150" s="467"/>
      <c r="CD150" s="467"/>
      <c r="CE150" s="467"/>
      <c r="CF150" s="467"/>
      <c r="CG150" s="467"/>
      <c r="CH150" s="467"/>
      <c r="CI150" s="467"/>
      <c r="CJ150" s="467"/>
      <c r="CK150" s="467"/>
      <c r="CL150" s="467"/>
      <c r="CM150" s="467"/>
      <c r="CN150" s="467"/>
      <c r="CO150" s="467"/>
      <c r="CP150" s="467"/>
      <c r="CQ150" s="467"/>
      <c r="CR150" s="467"/>
      <c r="CS150" s="467"/>
      <c r="CT150" s="467"/>
      <c r="CU150" s="467"/>
      <c r="CV150" s="467"/>
      <c r="CW150" s="467"/>
      <c r="CX150" s="467"/>
      <c r="CY150" s="467"/>
      <c r="CZ150" s="467"/>
      <c r="DA150" s="467"/>
      <c r="DB150" s="467"/>
      <c r="DC150" s="467"/>
      <c r="DD150" s="467"/>
      <c r="DE150" s="467"/>
      <c r="DF150" s="467"/>
      <c r="DG150" s="467"/>
      <c r="DH150" s="467"/>
      <c r="DI150" s="467"/>
      <c r="DJ150" s="467"/>
      <c r="DK150" s="467"/>
      <c r="DL150" s="467"/>
      <c r="DM150" s="467"/>
      <c r="DN150" s="467"/>
      <c r="DO150" s="467"/>
      <c r="DP150" s="467"/>
      <c r="DQ150" s="467"/>
      <c r="DR150" s="467"/>
      <c r="DS150" s="467"/>
      <c r="DT150" s="467"/>
      <c r="DU150" s="467"/>
      <c r="DV150" s="467"/>
      <c r="DW150" s="467"/>
      <c r="DX150" s="467"/>
      <c r="DY150" s="467"/>
      <c r="DZ150" s="467"/>
      <c r="EA150" s="467"/>
      <c r="EB150" s="467"/>
      <c r="EC150" s="467"/>
      <c r="ED150" s="467"/>
      <c r="EE150" s="467"/>
      <c r="EF150" s="467"/>
      <c r="EG150" s="467"/>
      <c r="EH150" s="467"/>
      <c r="EI150" s="467"/>
      <c r="EJ150" s="467"/>
      <c r="EK150" s="467"/>
      <c r="EL150" s="467"/>
      <c r="EM150" s="467"/>
      <c r="EN150" s="467"/>
      <c r="EO150" s="467"/>
      <c r="EP150" s="467"/>
      <c r="EQ150" s="467"/>
      <c r="ER150" s="467"/>
      <c r="ES150" s="467"/>
      <c r="ET150" s="467"/>
      <c r="EU150" s="467"/>
      <c r="EV150" s="467"/>
      <c r="EW150" s="467"/>
      <c r="EX150" s="467"/>
      <c r="EY150" s="467"/>
      <c r="EZ150" s="467"/>
      <c r="FA150" s="467"/>
      <c r="FB150" s="467"/>
      <c r="FC150" s="467"/>
      <c r="FD150" s="467"/>
      <c r="FE150" s="467"/>
      <c r="FF150" s="467"/>
      <c r="FG150" s="467"/>
      <c r="FH150" s="467"/>
      <c r="FI150" s="467"/>
      <c r="FJ150" s="467"/>
      <c r="FK150" s="467"/>
      <c r="FL150" s="467"/>
      <c r="FM150" s="467"/>
      <c r="FN150" s="467"/>
      <c r="FO150" s="467"/>
      <c r="FP150" s="467"/>
      <c r="FQ150" s="467"/>
      <c r="FR150" s="467"/>
      <c r="FS150" s="467"/>
      <c r="FT150" s="467"/>
      <c r="FU150" s="467"/>
      <c r="FV150" s="467"/>
      <c r="FW150" s="467"/>
      <c r="FX150" s="467"/>
      <c r="FY150" s="467"/>
      <c r="FZ150" s="467"/>
      <c r="GA150" s="467"/>
      <c r="GB150" s="467"/>
      <c r="GC150" s="467"/>
      <c r="GD150" s="467"/>
      <c r="GE150" s="467"/>
      <c r="GF150" s="467"/>
      <c r="GG150" s="467"/>
      <c r="GH150" s="467"/>
      <c r="GI150" s="467"/>
      <c r="GJ150" s="467"/>
      <c r="GK150" s="467"/>
      <c r="GL150" s="467"/>
      <c r="GM150" s="467"/>
    </row>
    <row r="151" spans="3:195" ht="12.75">
      <c r="C151" s="536"/>
      <c r="D151" s="518"/>
      <c r="E151" s="518"/>
      <c r="F151" s="518"/>
      <c r="G151" s="518"/>
      <c r="H151" s="518"/>
      <c r="I151" s="537"/>
      <c r="J151" s="537"/>
      <c r="K151" s="537"/>
      <c r="L151" s="537"/>
      <c r="M151" s="537"/>
      <c r="N151" s="537"/>
      <c r="O151" s="537"/>
      <c r="P151" s="537"/>
      <c r="Q151" s="537"/>
      <c r="R151" s="537"/>
      <c r="S151" s="537"/>
      <c r="T151" s="537"/>
      <c r="U151" s="519"/>
      <c r="V151" s="467"/>
      <c r="W151" s="467"/>
      <c r="X151" s="467"/>
      <c r="Y151" s="467"/>
      <c r="Z151" s="467"/>
      <c r="AA151" s="467"/>
      <c r="AB151" s="467"/>
      <c r="AC151" s="467"/>
      <c r="AD151" s="467"/>
      <c r="AE151" s="467"/>
      <c r="AF151" s="467"/>
      <c r="AG151" s="467"/>
      <c r="AH151" s="467"/>
      <c r="AI151" s="467"/>
      <c r="AJ151" s="467"/>
      <c r="AK151" s="467"/>
      <c r="AL151" s="467"/>
      <c r="AM151" s="467"/>
      <c r="AN151" s="467"/>
      <c r="AO151" s="467"/>
      <c r="AP151" s="467"/>
      <c r="AQ151" s="467"/>
      <c r="AR151" s="467"/>
      <c r="AS151" s="467"/>
      <c r="AT151" s="467"/>
      <c r="AU151" s="467"/>
      <c r="AV151" s="467"/>
      <c r="AW151" s="467"/>
      <c r="AX151" s="467"/>
      <c r="AY151" s="467"/>
      <c r="AZ151" s="467"/>
      <c r="BA151" s="467"/>
      <c r="BB151" s="467"/>
      <c r="BC151" s="467"/>
      <c r="BD151" s="467"/>
      <c r="BE151" s="467"/>
      <c r="BF151" s="467"/>
      <c r="BG151" s="467"/>
      <c r="BH151" s="467"/>
      <c r="BI151" s="467"/>
      <c r="BJ151" s="467"/>
      <c r="BK151" s="467"/>
      <c r="BL151" s="467"/>
      <c r="BM151" s="467"/>
      <c r="BN151" s="467"/>
      <c r="BO151" s="467"/>
      <c r="BP151" s="467"/>
      <c r="BQ151" s="467"/>
      <c r="BR151" s="467"/>
      <c r="BS151" s="467"/>
      <c r="BT151" s="467"/>
      <c r="BU151" s="467"/>
      <c r="BV151" s="467"/>
      <c r="BW151" s="467"/>
      <c r="BX151" s="467"/>
      <c r="BY151" s="467"/>
      <c r="BZ151" s="467"/>
      <c r="CA151" s="467"/>
      <c r="CB151" s="467"/>
      <c r="CC151" s="467"/>
      <c r="CD151" s="467"/>
      <c r="CE151" s="467"/>
      <c r="CF151" s="467"/>
      <c r="CG151" s="467"/>
      <c r="CH151" s="467"/>
      <c r="CI151" s="467"/>
      <c r="CJ151" s="467"/>
      <c r="CK151" s="467"/>
      <c r="CL151" s="467"/>
      <c r="CM151" s="467"/>
      <c r="CN151" s="467"/>
      <c r="CO151" s="467"/>
      <c r="CP151" s="467"/>
      <c r="CQ151" s="467"/>
      <c r="CR151" s="467"/>
      <c r="CS151" s="467"/>
      <c r="CT151" s="467"/>
      <c r="CU151" s="467"/>
      <c r="CV151" s="467"/>
      <c r="CW151" s="467"/>
      <c r="CX151" s="467"/>
      <c r="CY151" s="467"/>
      <c r="CZ151" s="467"/>
      <c r="DA151" s="467"/>
      <c r="DB151" s="467"/>
      <c r="DC151" s="467"/>
      <c r="DD151" s="467"/>
      <c r="DE151" s="467"/>
      <c r="DF151" s="467"/>
      <c r="DG151" s="467"/>
      <c r="DH151" s="467"/>
      <c r="DI151" s="467"/>
      <c r="DJ151" s="467"/>
      <c r="DK151" s="467"/>
      <c r="DL151" s="467"/>
      <c r="DM151" s="467"/>
      <c r="DN151" s="467"/>
      <c r="DO151" s="467"/>
      <c r="DP151" s="467"/>
      <c r="DQ151" s="467"/>
      <c r="DR151" s="467"/>
      <c r="DS151" s="467"/>
      <c r="DT151" s="467"/>
      <c r="DU151" s="467"/>
      <c r="DV151" s="467"/>
      <c r="DW151" s="467"/>
      <c r="DX151" s="467"/>
      <c r="DY151" s="467"/>
      <c r="DZ151" s="467"/>
      <c r="EA151" s="467"/>
      <c r="EB151" s="467"/>
      <c r="EC151" s="467"/>
      <c r="ED151" s="467"/>
      <c r="EE151" s="467"/>
      <c r="EF151" s="467"/>
      <c r="EG151" s="467"/>
      <c r="EH151" s="467"/>
      <c r="EI151" s="467"/>
      <c r="EJ151" s="467"/>
      <c r="EK151" s="467"/>
      <c r="EL151" s="467"/>
      <c r="EM151" s="467"/>
      <c r="EN151" s="467"/>
      <c r="EO151" s="467"/>
      <c r="EP151" s="467"/>
      <c r="EQ151" s="467"/>
      <c r="ER151" s="467"/>
      <c r="ES151" s="467"/>
      <c r="ET151" s="467"/>
      <c r="EU151" s="467"/>
      <c r="EV151" s="467"/>
      <c r="EW151" s="467"/>
      <c r="EX151" s="467"/>
      <c r="EY151" s="467"/>
      <c r="EZ151" s="467"/>
      <c r="FA151" s="467"/>
      <c r="FB151" s="467"/>
      <c r="FC151" s="467"/>
      <c r="FD151" s="467"/>
      <c r="FE151" s="467"/>
      <c r="FF151" s="467"/>
      <c r="FG151" s="467"/>
      <c r="FH151" s="467"/>
      <c r="FI151" s="467"/>
      <c r="FJ151" s="467"/>
      <c r="FK151" s="467"/>
      <c r="FL151" s="467"/>
      <c r="FM151" s="467"/>
      <c r="FN151" s="467"/>
      <c r="FO151" s="467"/>
      <c r="FP151" s="467"/>
      <c r="FQ151" s="467"/>
      <c r="FR151" s="467"/>
      <c r="FS151" s="467"/>
      <c r="FT151" s="467"/>
      <c r="FU151" s="467"/>
      <c r="FV151" s="467"/>
      <c r="FW151" s="467"/>
      <c r="FX151" s="467"/>
      <c r="FY151" s="467"/>
      <c r="FZ151" s="467"/>
      <c r="GA151" s="467"/>
      <c r="GB151" s="467"/>
      <c r="GC151" s="467"/>
      <c r="GD151" s="467"/>
      <c r="GE151" s="467"/>
      <c r="GF151" s="467"/>
      <c r="GG151" s="467"/>
      <c r="GH151" s="467"/>
      <c r="GI151" s="467"/>
      <c r="GJ151" s="467"/>
      <c r="GK151" s="467"/>
      <c r="GL151" s="467"/>
      <c r="GM151" s="467"/>
    </row>
    <row r="152" spans="3:195" ht="12.75">
      <c r="C152" s="536"/>
      <c r="D152" s="518"/>
      <c r="E152" s="518"/>
      <c r="F152" s="518"/>
      <c r="G152" s="518"/>
      <c r="H152" s="518"/>
      <c r="I152" s="518"/>
      <c r="J152" s="518"/>
      <c r="K152" s="518"/>
      <c r="L152" s="518"/>
      <c r="M152" s="518"/>
      <c r="N152" s="518"/>
      <c r="O152" s="518"/>
      <c r="P152" s="518"/>
      <c r="Q152" s="518"/>
      <c r="R152" s="518"/>
      <c r="S152" s="518"/>
      <c r="T152" s="518"/>
      <c r="U152" s="518"/>
      <c r="V152" s="467"/>
      <c r="W152" s="467"/>
      <c r="X152" s="467"/>
      <c r="Y152" s="467"/>
      <c r="Z152" s="467"/>
      <c r="AA152" s="467"/>
      <c r="AB152" s="467"/>
      <c r="AC152" s="467"/>
      <c r="AD152" s="467"/>
      <c r="AE152" s="467"/>
      <c r="AF152" s="467"/>
      <c r="AG152" s="467"/>
      <c r="AH152" s="467"/>
      <c r="AI152" s="467"/>
      <c r="AJ152" s="467"/>
      <c r="AK152" s="467"/>
      <c r="AL152" s="467"/>
      <c r="AM152" s="467"/>
      <c r="AN152" s="467"/>
      <c r="AO152" s="467"/>
      <c r="AP152" s="467"/>
      <c r="AQ152" s="467"/>
      <c r="AR152" s="467"/>
      <c r="AS152" s="467"/>
      <c r="AT152" s="467"/>
      <c r="AU152" s="467"/>
      <c r="AV152" s="467"/>
      <c r="AW152" s="467"/>
      <c r="AX152" s="467"/>
      <c r="AY152" s="467"/>
      <c r="AZ152" s="467"/>
      <c r="BA152" s="467"/>
      <c r="BB152" s="467"/>
      <c r="BC152" s="467"/>
      <c r="BD152" s="467"/>
      <c r="BE152" s="467"/>
      <c r="BF152" s="467"/>
      <c r="BG152" s="467"/>
      <c r="BH152" s="467"/>
      <c r="BI152" s="467"/>
      <c r="BJ152" s="467"/>
      <c r="BK152" s="467"/>
      <c r="BL152" s="467"/>
      <c r="BM152" s="467"/>
      <c r="BN152" s="467"/>
      <c r="BO152" s="467"/>
      <c r="BP152" s="467"/>
      <c r="BQ152" s="467"/>
      <c r="BR152" s="467"/>
      <c r="BS152" s="467"/>
      <c r="BT152" s="467"/>
      <c r="BU152" s="467"/>
      <c r="BV152" s="467"/>
      <c r="BW152" s="467"/>
      <c r="BX152" s="467"/>
      <c r="BY152" s="467"/>
      <c r="BZ152" s="467"/>
      <c r="CA152" s="467"/>
      <c r="CB152" s="467"/>
      <c r="CC152" s="467"/>
      <c r="CD152" s="467"/>
      <c r="CE152" s="467"/>
      <c r="CF152" s="467"/>
      <c r="CG152" s="467"/>
      <c r="CH152" s="467"/>
      <c r="CI152" s="467"/>
      <c r="CJ152" s="467"/>
      <c r="CK152" s="467"/>
      <c r="CL152" s="467"/>
      <c r="CM152" s="467"/>
      <c r="CN152" s="467"/>
      <c r="CO152" s="467"/>
      <c r="CP152" s="467"/>
      <c r="CQ152" s="467"/>
      <c r="CR152" s="467"/>
      <c r="CS152" s="467"/>
      <c r="CT152" s="467"/>
      <c r="CU152" s="467"/>
      <c r="CV152" s="467"/>
      <c r="CW152" s="467"/>
      <c r="CX152" s="467"/>
      <c r="CY152" s="467"/>
      <c r="CZ152" s="467"/>
      <c r="DA152" s="467"/>
      <c r="DB152" s="467"/>
      <c r="DC152" s="467"/>
      <c r="DD152" s="467"/>
      <c r="DE152" s="467"/>
      <c r="DF152" s="467"/>
      <c r="DG152" s="467"/>
      <c r="DH152" s="467"/>
      <c r="DI152" s="467"/>
      <c r="DJ152" s="467"/>
      <c r="DK152" s="467"/>
      <c r="DL152" s="467"/>
      <c r="DM152" s="467"/>
      <c r="DN152" s="467"/>
      <c r="DO152" s="467"/>
      <c r="DP152" s="467"/>
      <c r="DQ152" s="467"/>
      <c r="DR152" s="467"/>
      <c r="DS152" s="467"/>
      <c r="DT152" s="467"/>
      <c r="DU152" s="467"/>
      <c r="DV152" s="467"/>
      <c r="DW152" s="467"/>
      <c r="DX152" s="467"/>
      <c r="DY152" s="467"/>
      <c r="DZ152" s="467"/>
      <c r="EA152" s="467"/>
      <c r="EB152" s="467"/>
      <c r="EC152" s="467"/>
      <c r="ED152" s="467"/>
      <c r="EE152" s="467"/>
      <c r="EF152" s="467"/>
      <c r="EG152" s="467"/>
      <c r="EH152" s="467"/>
      <c r="EI152" s="467"/>
      <c r="EJ152" s="467"/>
      <c r="EK152" s="467"/>
      <c r="EL152" s="467"/>
      <c r="EM152" s="467"/>
      <c r="EN152" s="467"/>
      <c r="EO152" s="467"/>
      <c r="EP152" s="467"/>
      <c r="EQ152" s="467"/>
      <c r="ER152" s="467"/>
      <c r="ES152" s="467"/>
      <c r="ET152" s="467"/>
      <c r="EU152" s="467"/>
      <c r="EV152" s="467"/>
      <c r="EW152" s="467"/>
      <c r="EX152" s="467"/>
      <c r="EY152" s="467"/>
      <c r="EZ152" s="467"/>
      <c r="FA152" s="467"/>
      <c r="FB152" s="467"/>
      <c r="FC152" s="467"/>
      <c r="FD152" s="467"/>
      <c r="FE152" s="467"/>
      <c r="FF152" s="467"/>
      <c r="FG152" s="467"/>
      <c r="FH152" s="467"/>
      <c r="FI152" s="467"/>
      <c r="FJ152" s="467"/>
      <c r="FK152" s="467"/>
      <c r="FL152" s="467"/>
      <c r="FM152" s="467"/>
      <c r="FN152" s="467"/>
      <c r="FO152" s="467"/>
      <c r="FP152" s="467"/>
      <c r="FQ152" s="467"/>
      <c r="FR152" s="467"/>
      <c r="FS152" s="467"/>
      <c r="FT152" s="467"/>
      <c r="FU152" s="467"/>
      <c r="FV152" s="467"/>
      <c r="FW152" s="467"/>
      <c r="FX152" s="467"/>
      <c r="FY152" s="467"/>
      <c r="FZ152" s="467"/>
      <c r="GA152" s="467"/>
      <c r="GB152" s="467"/>
      <c r="GC152" s="467"/>
      <c r="GD152" s="467"/>
      <c r="GE152" s="467"/>
      <c r="GF152" s="467"/>
      <c r="GG152" s="467"/>
      <c r="GH152" s="467"/>
      <c r="GI152" s="467"/>
      <c r="GJ152" s="467"/>
      <c r="GK152" s="467"/>
      <c r="GL152" s="467"/>
      <c r="GM152" s="467"/>
    </row>
    <row r="153" spans="3:195" ht="12.75">
      <c r="C153" s="536"/>
      <c r="D153" s="467"/>
      <c r="E153" s="467"/>
      <c r="F153" s="518"/>
      <c r="G153" s="518"/>
      <c r="H153" s="518"/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467"/>
      <c r="T153" s="467"/>
      <c r="U153" s="467"/>
      <c r="V153" s="467"/>
      <c r="W153" s="467"/>
      <c r="X153" s="467"/>
      <c r="Y153" s="467"/>
      <c r="Z153" s="467"/>
      <c r="AA153" s="467"/>
      <c r="AB153" s="467"/>
      <c r="AC153" s="467"/>
      <c r="AD153" s="467"/>
      <c r="AE153" s="467"/>
      <c r="AF153" s="467"/>
      <c r="AG153" s="467"/>
      <c r="AH153" s="467"/>
      <c r="AI153" s="467"/>
      <c r="AJ153" s="467"/>
      <c r="AK153" s="467"/>
      <c r="AL153" s="467"/>
      <c r="AM153" s="467"/>
      <c r="AN153" s="467"/>
      <c r="AO153" s="467"/>
      <c r="AP153" s="467"/>
      <c r="AQ153" s="467"/>
      <c r="AR153" s="467"/>
      <c r="AS153" s="467"/>
      <c r="AT153" s="467"/>
      <c r="AU153" s="467"/>
      <c r="AV153" s="467"/>
      <c r="AW153" s="467"/>
      <c r="AX153" s="467"/>
      <c r="AY153" s="467"/>
      <c r="AZ153" s="467"/>
      <c r="BA153" s="467"/>
      <c r="BB153" s="467"/>
      <c r="BC153" s="467"/>
      <c r="BD153" s="467"/>
      <c r="BE153" s="467"/>
      <c r="BF153" s="467"/>
      <c r="BG153" s="467"/>
      <c r="BH153" s="467"/>
      <c r="BI153" s="467"/>
      <c r="BJ153" s="467"/>
      <c r="BK153" s="467"/>
      <c r="BL153" s="467"/>
      <c r="BM153" s="467"/>
      <c r="BN153" s="467"/>
      <c r="BO153" s="467"/>
      <c r="BP153" s="467"/>
      <c r="BQ153" s="467"/>
      <c r="BR153" s="467"/>
      <c r="BS153" s="467"/>
      <c r="BT153" s="467"/>
      <c r="BU153" s="467"/>
      <c r="BV153" s="467"/>
      <c r="BW153" s="467"/>
      <c r="BX153" s="467"/>
      <c r="BY153" s="467"/>
      <c r="BZ153" s="467"/>
      <c r="CA153" s="467"/>
      <c r="CB153" s="467"/>
      <c r="CC153" s="467"/>
      <c r="CD153" s="467"/>
      <c r="CE153" s="467"/>
      <c r="CF153" s="467"/>
      <c r="CG153" s="467"/>
      <c r="CH153" s="467"/>
      <c r="CI153" s="467"/>
      <c r="CJ153" s="467"/>
      <c r="CK153" s="467"/>
      <c r="CL153" s="467"/>
      <c r="CM153" s="467"/>
      <c r="CN153" s="467"/>
      <c r="CO153" s="467"/>
      <c r="CP153" s="467"/>
      <c r="CQ153" s="467"/>
      <c r="CR153" s="467"/>
      <c r="CS153" s="467"/>
      <c r="CT153" s="467"/>
      <c r="CU153" s="467"/>
      <c r="CV153" s="467"/>
      <c r="CW153" s="467"/>
      <c r="CX153" s="467"/>
      <c r="CY153" s="467"/>
      <c r="CZ153" s="467"/>
      <c r="DA153" s="467"/>
      <c r="DB153" s="467"/>
      <c r="DC153" s="467"/>
      <c r="DD153" s="467"/>
      <c r="DE153" s="467"/>
      <c r="DF153" s="467"/>
      <c r="DG153" s="467"/>
      <c r="DH153" s="467"/>
      <c r="DI153" s="467"/>
      <c r="DJ153" s="467"/>
      <c r="DK153" s="467"/>
      <c r="DL153" s="467"/>
      <c r="DM153" s="467"/>
      <c r="DN153" s="467"/>
      <c r="DO153" s="467"/>
      <c r="DP153" s="467"/>
      <c r="DQ153" s="467"/>
      <c r="DR153" s="467"/>
      <c r="DS153" s="467"/>
      <c r="DT153" s="467"/>
      <c r="DU153" s="467"/>
      <c r="DV153" s="467"/>
      <c r="DW153" s="467"/>
      <c r="DX153" s="467"/>
      <c r="DY153" s="467"/>
      <c r="DZ153" s="467"/>
      <c r="EA153" s="467"/>
      <c r="EB153" s="467"/>
      <c r="EC153" s="467"/>
      <c r="ED153" s="467"/>
      <c r="EE153" s="467"/>
      <c r="EF153" s="467"/>
      <c r="EG153" s="467"/>
      <c r="EH153" s="467"/>
      <c r="EI153" s="467"/>
      <c r="EJ153" s="467"/>
      <c r="EK153" s="467"/>
      <c r="EL153" s="467"/>
      <c r="EM153" s="467"/>
      <c r="EN153" s="467"/>
      <c r="EO153" s="467"/>
      <c r="EP153" s="467"/>
      <c r="EQ153" s="467"/>
      <c r="ER153" s="467"/>
      <c r="ES153" s="467"/>
      <c r="ET153" s="467"/>
      <c r="EU153" s="467"/>
      <c r="EV153" s="467"/>
      <c r="EW153" s="467"/>
      <c r="EX153" s="467"/>
      <c r="EY153" s="467"/>
      <c r="EZ153" s="467"/>
      <c r="FA153" s="467"/>
      <c r="FB153" s="467"/>
      <c r="FC153" s="467"/>
      <c r="FD153" s="467"/>
      <c r="FE153" s="467"/>
      <c r="FF153" s="467"/>
      <c r="FG153" s="467"/>
      <c r="FH153" s="467"/>
      <c r="FI153" s="467"/>
      <c r="FJ153" s="467"/>
      <c r="FK153" s="467"/>
      <c r="FL153" s="467"/>
      <c r="FM153" s="467"/>
      <c r="FN153" s="467"/>
      <c r="FO153" s="467"/>
      <c r="FP153" s="467"/>
      <c r="FQ153" s="467"/>
      <c r="FR153" s="467"/>
      <c r="FS153" s="467"/>
      <c r="FT153" s="467"/>
      <c r="FU153" s="467"/>
      <c r="FV153" s="467"/>
      <c r="FW153" s="467"/>
      <c r="FX153" s="467"/>
      <c r="FY153" s="467"/>
      <c r="FZ153" s="467"/>
      <c r="GA153" s="467"/>
      <c r="GB153" s="467"/>
      <c r="GC153" s="467"/>
      <c r="GD153" s="467"/>
      <c r="GE153" s="467"/>
      <c r="GF153" s="467"/>
      <c r="GG153" s="467"/>
      <c r="GH153" s="467"/>
      <c r="GI153" s="467"/>
      <c r="GJ153" s="467"/>
      <c r="GK153" s="467"/>
      <c r="GL153" s="467"/>
      <c r="GM153" s="467"/>
    </row>
    <row r="154" spans="3:8" ht="12.75">
      <c r="C154" s="536"/>
      <c r="F154" s="536"/>
      <c r="G154" s="536"/>
      <c r="H154" s="536"/>
    </row>
    <row r="155" spans="3:8" ht="12.75">
      <c r="C155" s="536"/>
      <c r="F155" s="536"/>
      <c r="G155" s="536"/>
      <c r="H155" s="536"/>
    </row>
    <row r="156" spans="3:8" ht="12.75">
      <c r="C156" s="536"/>
      <c r="F156" s="536"/>
      <c r="G156" s="536"/>
      <c r="H156" s="536"/>
    </row>
    <row r="157" spans="6:8" ht="12.75">
      <c r="F157" s="536"/>
      <c r="G157" s="536"/>
      <c r="H157" s="536"/>
    </row>
    <row r="179" spans="9:20" ht="12.75">
      <c r="I179" s="538"/>
      <c r="J179" s="538"/>
      <c r="K179" s="538"/>
      <c r="L179" s="538"/>
      <c r="M179" s="538"/>
      <c r="N179" s="538"/>
      <c r="O179" s="538"/>
      <c r="P179" s="538"/>
      <c r="Q179" s="538"/>
      <c r="R179" s="538"/>
      <c r="S179" s="538"/>
      <c r="T179" s="538"/>
    </row>
  </sheetData>
  <mergeCells count="4">
    <mergeCell ref="B12:V12"/>
    <mergeCell ref="B5:V5"/>
    <mergeCell ref="B7:V7"/>
    <mergeCell ref="B9:V9"/>
  </mergeCells>
  <printOptions horizontalCentered="1"/>
  <pageMargins left="0.3937007874015748" right="0.1968503937007874" top="0.38" bottom="0.53" header="0.31" footer="0.33"/>
  <pageSetup fitToHeight="1" fitToWidth="1" horizontalDpi="300" verticalDpi="300" orientation="portrait" paperSize="9" scale="26" r:id="rId2"/>
  <headerFooter alignWithMargins="0">
    <oddFooter>&amp;L&amp;"Times New Roman,Normal"&amp;8&amp;F-&amp;A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A1">
      <selection activeCell="K33" sqref="K33"/>
    </sheetView>
  </sheetViews>
  <sheetFormatPr defaultColWidth="11.421875" defaultRowHeight="12.75"/>
  <cols>
    <col min="1" max="16384" width="9.140625" style="434" customWidth="1"/>
  </cols>
  <sheetData>
    <row r="1" spans="1:12" ht="12.75">
      <c r="A1" s="433" t="s">
        <v>437</v>
      </c>
      <c r="B1" s="433" t="s">
        <v>438</v>
      </c>
      <c r="C1" s="433" t="s">
        <v>439</v>
      </c>
      <c r="D1" s="433" t="s">
        <v>440</v>
      </c>
      <c r="E1" s="433" t="s">
        <v>441</v>
      </c>
      <c r="F1" s="433" t="s">
        <v>442</v>
      </c>
      <c r="G1" s="433" t="s">
        <v>443</v>
      </c>
      <c r="H1" s="433" t="s">
        <v>444</v>
      </c>
      <c r="I1" s="433" t="s">
        <v>445</v>
      </c>
      <c r="J1" s="433" t="s">
        <v>446</v>
      </c>
      <c r="K1" s="433" t="s">
        <v>447</v>
      </c>
      <c r="L1" s="433" t="s">
        <v>448</v>
      </c>
    </row>
    <row r="2" spans="1:12" ht="12.75">
      <c r="A2" s="433" t="s">
        <v>449</v>
      </c>
      <c r="B2" s="433">
        <v>1438</v>
      </c>
      <c r="C2" s="433" t="s">
        <v>450</v>
      </c>
      <c r="D2" s="433" t="s">
        <v>227</v>
      </c>
      <c r="E2" s="433">
        <v>205940</v>
      </c>
      <c r="F2" s="433" t="s">
        <v>451</v>
      </c>
      <c r="G2" s="433" t="s">
        <v>452</v>
      </c>
      <c r="H2" s="433" t="s">
        <v>420</v>
      </c>
      <c r="I2" s="433" t="s">
        <v>453</v>
      </c>
      <c r="L2" s="433" t="s">
        <v>454</v>
      </c>
    </row>
    <row r="3" spans="1:12" ht="12.75">
      <c r="A3" s="433" t="s">
        <v>449</v>
      </c>
      <c r="B3" s="433">
        <v>1522</v>
      </c>
      <c r="C3" s="433" t="s">
        <v>455</v>
      </c>
      <c r="D3" s="433" t="s">
        <v>224</v>
      </c>
      <c r="E3" s="433">
        <v>205941</v>
      </c>
      <c r="F3" s="433" t="s">
        <v>456</v>
      </c>
      <c r="G3" s="433" t="s">
        <v>457</v>
      </c>
      <c r="H3" s="433" t="s">
        <v>420</v>
      </c>
      <c r="I3" s="433" t="s">
        <v>453</v>
      </c>
      <c r="L3" s="433" t="s">
        <v>458</v>
      </c>
    </row>
    <row r="4" spans="1:12" ht="12.75">
      <c r="A4" s="433" t="s">
        <v>449</v>
      </c>
      <c r="B4" s="433">
        <v>2616</v>
      </c>
      <c r="C4" s="433" t="s">
        <v>459</v>
      </c>
      <c r="E4" s="433">
        <v>205942</v>
      </c>
      <c r="F4" s="433" t="s">
        <v>460</v>
      </c>
      <c r="G4" s="433" t="s">
        <v>461</v>
      </c>
      <c r="H4" s="433" t="s">
        <v>420</v>
      </c>
      <c r="I4" s="433" t="s">
        <v>453</v>
      </c>
      <c r="L4" s="433" t="s">
        <v>458</v>
      </c>
    </row>
    <row r="5" spans="1:12" ht="12.75">
      <c r="A5" s="433" t="s">
        <v>462</v>
      </c>
      <c r="B5" s="433">
        <v>2515</v>
      </c>
      <c r="C5" s="433" t="s">
        <v>463</v>
      </c>
      <c r="E5" s="433">
        <v>205945</v>
      </c>
      <c r="F5" s="433" t="s">
        <v>464</v>
      </c>
      <c r="G5" s="433" t="s">
        <v>465</v>
      </c>
      <c r="H5" s="433" t="s">
        <v>420</v>
      </c>
      <c r="I5" s="433" t="s">
        <v>453</v>
      </c>
      <c r="L5" s="433" t="s">
        <v>458</v>
      </c>
    </row>
    <row r="6" spans="1:12" ht="12.75">
      <c r="A6" s="433" t="s">
        <v>449</v>
      </c>
      <c r="B6" s="433">
        <v>1418</v>
      </c>
      <c r="C6" s="433" t="s">
        <v>466</v>
      </c>
      <c r="D6" s="433" t="s">
        <v>224</v>
      </c>
      <c r="E6" s="433">
        <v>205946</v>
      </c>
      <c r="F6" s="433" t="s">
        <v>467</v>
      </c>
      <c r="G6" s="433" t="s">
        <v>468</v>
      </c>
      <c r="H6" s="433" t="s">
        <v>420</v>
      </c>
      <c r="I6" s="433" t="s">
        <v>453</v>
      </c>
      <c r="L6" s="433" t="s">
        <v>469</v>
      </c>
    </row>
    <row r="7" spans="1:12" ht="12.75">
      <c r="A7" s="433" t="s">
        <v>462</v>
      </c>
      <c r="B7" s="433">
        <v>2523</v>
      </c>
      <c r="C7" s="433" t="s">
        <v>470</v>
      </c>
      <c r="E7" s="433">
        <v>205947</v>
      </c>
      <c r="F7" s="433" t="s">
        <v>471</v>
      </c>
      <c r="G7" s="433" t="s">
        <v>472</v>
      </c>
      <c r="H7" s="433" t="s">
        <v>420</v>
      </c>
      <c r="I7" s="433" t="s">
        <v>453</v>
      </c>
      <c r="L7" s="433" t="s">
        <v>458</v>
      </c>
    </row>
    <row r="8" spans="1:12" ht="12.75">
      <c r="A8" s="433" t="s">
        <v>462</v>
      </c>
      <c r="B8" s="433">
        <v>2611</v>
      </c>
      <c r="C8" s="433" t="s">
        <v>473</v>
      </c>
      <c r="E8" s="433">
        <v>205948</v>
      </c>
      <c r="F8" s="433" t="s">
        <v>474</v>
      </c>
      <c r="G8" s="433" t="s">
        <v>475</v>
      </c>
      <c r="H8" s="433" t="s">
        <v>420</v>
      </c>
      <c r="I8" s="433" t="s">
        <v>453</v>
      </c>
      <c r="L8" s="433" t="s">
        <v>469</v>
      </c>
    </row>
    <row r="9" spans="1:12" ht="12.75">
      <c r="A9" s="433" t="s">
        <v>449</v>
      </c>
      <c r="B9" s="433">
        <v>1454</v>
      </c>
      <c r="C9" s="433" t="s">
        <v>476</v>
      </c>
      <c r="E9" s="433">
        <v>205949</v>
      </c>
      <c r="F9" s="433" t="s">
        <v>477</v>
      </c>
      <c r="G9" s="433" t="s">
        <v>478</v>
      </c>
      <c r="H9" s="433" t="s">
        <v>420</v>
      </c>
      <c r="I9" s="433" t="s">
        <v>453</v>
      </c>
      <c r="L9" s="433" t="s">
        <v>458</v>
      </c>
    </row>
    <row r="10" spans="1:12" ht="12.75">
      <c r="A10" s="433" t="s">
        <v>449</v>
      </c>
      <c r="B10" s="433">
        <v>1531</v>
      </c>
      <c r="C10" s="433" t="s">
        <v>479</v>
      </c>
      <c r="E10" s="433">
        <v>205950</v>
      </c>
      <c r="F10" s="433" t="s">
        <v>480</v>
      </c>
      <c r="G10" s="433" t="s">
        <v>481</v>
      </c>
      <c r="H10" s="433" t="s">
        <v>417</v>
      </c>
      <c r="I10" s="433" t="s">
        <v>453</v>
      </c>
      <c r="L10" s="433" t="s">
        <v>482</v>
      </c>
    </row>
    <row r="11" spans="1:12" ht="12.75">
      <c r="A11" s="433" t="s">
        <v>449</v>
      </c>
      <c r="B11" s="433">
        <v>1522</v>
      </c>
      <c r="C11" s="433" t="s">
        <v>455</v>
      </c>
      <c r="D11" s="433" t="s">
        <v>224</v>
      </c>
      <c r="E11" s="433">
        <v>205951</v>
      </c>
      <c r="F11" s="433" t="s">
        <v>483</v>
      </c>
      <c r="G11" s="433" t="s">
        <v>484</v>
      </c>
      <c r="H11" s="433" t="s">
        <v>420</v>
      </c>
      <c r="I11" s="433" t="s">
        <v>453</v>
      </c>
      <c r="L11" s="433" t="s">
        <v>458</v>
      </c>
    </row>
    <row r="12" spans="1:12" ht="12.75">
      <c r="A12" s="433" t="s">
        <v>462</v>
      </c>
      <c r="B12" s="433">
        <v>2610</v>
      </c>
      <c r="C12" s="433" t="s">
        <v>485</v>
      </c>
      <c r="E12" s="433">
        <v>205952</v>
      </c>
      <c r="F12" s="433" t="s">
        <v>486</v>
      </c>
      <c r="G12" s="433" t="s">
        <v>487</v>
      </c>
      <c r="H12" s="433" t="s">
        <v>420</v>
      </c>
      <c r="I12" s="433" t="s">
        <v>453</v>
      </c>
      <c r="L12" s="433" t="s">
        <v>469</v>
      </c>
    </row>
    <row r="13" spans="1:12" ht="12.75">
      <c r="A13" s="433" t="s">
        <v>462</v>
      </c>
      <c r="B13" s="433">
        <v>2074</v>
      </c>
      <c r="C13" s="433" t="s">
        <v>488</v>
      </c>
      <c r="E13" s="433">
        <v>205953</v>
      </c>
      <c r="F13" s="433" t="s">
        <v>489</v>
      </c>
      <c r="G13" s="433" t="s">
        <v>490</v>
      </c>
      <c r="H13" s="433" t="s">
        <v>420</v>
      </c>
      <c r="I13" s="433" t="s">
        <v>453</v>
      </c>
      <c r="L13" s="433" t="s">
        <v>491</v>
      </c>
    </row>
    <row r="14" spans="1:12" ht="12.75">
      <c r="A14" s="433" t="s">
        <v>449</v>
      </c>
      <c r="B14" s="433">
        <v>1522</v>
      </c>
      <c r="C14" s="433" t="s">
        <v>455</v>
      </c>
      <c r="D14" s="433" t="s">
        <v>224</v>
      </c>
      <c r="E14" s="433">
        <v>205954</v>
      </c>
      <c r="F14" s="433" t="s">
        <v>492</v>
      </c>
      <c r="G14" s="433" t="s">
        <v>493</v>
      </c>
      <c r="H14" s="433" t="s">
        <v>420</v>
      </c>
      <c r="I14" s="433" t="s">
        <v>453</v>
      </c>
      <c r="L14" s="433" t="s">
        <v>458</v>
      </c>
    </row>
    <row r="15" spans="1:12" ht="12.75">
      <c r="A15" s="433" t="s">
        <v>449</v>
      </c>
      <c r="B15" s="433">
        <v>1454</v>
      </c>
      <c r="C15" s="433" t="s">
        <v>476</v>
      </c>
      <c r="E15" s="433">
        <v>205955</v>
      </c>
      <c r="F15" s="433" t="s">
        <v>494</v>
      </c>
      <c r="G15" s="433" t="s">
        <v>495</v>
      </c>
      <c r="H15" s="433" t="s">
        <v>420</v>
      </c>
      <c r="I15" s="433" t="s">
        <v>453</v>
      </c>
      <c r="L15" s="433" t="s">
        <v>458</v>
      </c>
    </row>
    <row r="16" spans="1:12" ht="12.75">
      <c r="A16" s="433" t="s">
        <v>462</v>
      </c>
      <c r="B16" s="433">
        <v>4742</v>
      </c>
      <c r="C16" s="433" t="s">
        <v>496</v>
      </c>
      <c r="E16" s="433">
        <v>205956</v>
      </c>
      <c r="F16" s="433" t="s">
        <v>497</v>
      </c>
      <c r="G16" s="433" t="s">
        <v>498</v>
      </c>
      <c r="H16" s="433" t="s">
        <v>420</v>
      </c>
      <c r="I16" s="433" t="s">
        <v>453</v>
      </c>
      <c r="L16" s="433" t="s">
        <v>491</v>
      </c>
    </row>
    <row r="17" spans="1:12" ht="12.75">
      <c r="A17" s="433" t="s">
        <v>462</v>
      </c>
      <c r="B17" s="433">
        <v>2709</v>
      </c>
      <c r="C17" s="433" t="s">
        <v>499</v>
      </c>
      <c r="E17" s="433">
        <v>205957</v>
      </c>
      <c r="F17" s="433" t="s">
        <v>500</v>
      </c>
      <c r="G17" s="433" t="s">
        <v>501</v>
      </c>
      <c r="H17" s="433" t="s">
        <v>420</v>
      </c>
      <c r="I17" s="433" t="s">
        <v>453</v>
      </c>
      <c r="L17" s="433" t="s">
        <v>491</v>
      </c>
    </row>
    <row r="18" spans="1:12" ht="12.75">
      <c r="A18" s="433" t="s">
        <v>462</v>
      </c>
      <c r="B18" s="433">
        <v>2075</v>
      </c>
      <c r="C18" s="433" t="s">
        <v>502</v>
      </c>
      <c r="E18" s="433">
        <v>205958</v>
      </c>
      <c r="F18" s="433" t="s">
        <v>503</v>
      </c>
      <c r="G18" s="433" t="s">
        <v>504</v>
      </c>
      <c r="H18" s="433" t="s">
        <v>420</v>
      </c>
      <c r="I18" s="433" t="s">
        <v>453</v>
      </c>
      <c r="L18" s="433" t="s">
        <v>491</v>
      </c>
    </row>
    <row r="19" spans="1:12" ht="12.75">
      <c r="A19" s="433" t="s">
        <v>449</v>
      </c>
      <c r="B19" s="433">
        <v>1999</v>
      </c>
      <c r="C19" s="433" t="s">
        <v>505</v>
      </c>
      <c r="E19" s="433">
        <v>205959</v>
      </c>
      <c r="F19" s="433" t="s">
        <v>506</v>
      </c>
      <c r="G19" s="433" t="s">
        <v>507</v>
      </c>
      <c r="H19" s="433" t="s">
        <v>417</v>
      </c>
      <c r="I19" s="433" t="s">
        <v>453</v>
      </c>
      <c r="L19" s="433" t="s">
        <v>508</v>
      </c>
    </row>
    <row r="20" spans="1:12" ht="12.75">
      <c r="A20" s="433" t="s">
        <v>449</v>
      </c>
      <c r="B20" s="433">
        <v>1442</v>
      </c>
      <c r="C20" s="433" t="s">
        <v>509</v>
      </c>
      <c r="E20" s="433">
        <v>205978</v>
      </c>
      <c r="F20" s="433" t="s">
        <v>510</v>
      </c>
      <c r="G20" s="433" t="s">
        <v>511</v>
      </c>
      <c r="H20" s="433" t="s">
        <v>417</v>
      </c>
      <c r="I20" s="433" t="s">
        <v>453</v>
      </c>
      <c r="L20" s="433" t="s">
        <v>512</v>
      </c>
    </row>
    <row r="21" spans="1:12" ht="12.75">
      <c r="A21" s="433" t="s">
        <v>513</v>
      </c>
      <c r="B21" s="433">
        <v>2297</v>
      </c>
      <c r="C21" s="433" t="s">
        <v>514</v>
      </c>
      <c r="E21" s="433">
        <v>205980</v>
      </c>
      <c r="F21" s="433" t="s">
        <v>515</v>
      </c>
      <c r="G21" s="433" t="s">
        <v>516</v>
      </c>
      <c r="H21" s="433" t="s">
        <v>420</v>
      </c>
      <c r="I21" s="433" t="s">
        <v>453</v>
      </c>
      <c r="K21" s="433" t="s">
        <v>517</v>
      </c>
      <c r="L21" s="433" t="s">
        <v>491</v>
      </c>
    </row>
    <row r="22" spans="1:12" ht="12.75">
      <c r="A22" s="433" t="s">
        <v>449</v>
      </c>
      <c r="B22" s="433">
        <v>1402</v>
      </c>
      <c r="C22" s="433" t="s">
        <v>518</v>
      </c>
      <c r="D22" s="433" t="s">
        <v>230</v>
      </c>
      <c r="E22" s="433">
        <v>205981</v>
      </c>
      <c r="F22" s="433" t="s">
        <v>519</v>
      </c>
      <c r="G22" s="433" t="s">
        <v>520</v>
      </c>
      <c r="H22" s="433" t="s">
        <v>420</v>
      </c>
      <c r="I22" s="433" t="s">
        <v>453</v>
      </c>
      <c r="L22" s="433" t="s">
        <v>458</v>
      </c>
    </row>
    <row r="23" spans="1:12" ht="12.75">
      <c r="A23" s="433" t="s">
        <v>449</v>
      </c>
      <c r="B23" s="433">
        <v>1522</v>
      </c>
      <c r="C23" s="433" t="s">
        <v>455</v>
      </c>
      <c r="D23" s="433" t="s">
        <v>224</v>
      </c>
      <c r="E23" s="433">
        <v>205982</v>
      </c>
      <c r="F23" s="433" t="s">
        <v>521</v>
      </c>
      <c r="G23" s="433" t="s">
        <v>522</v>
      </c>
      <c r="H23" s="433" t="s">
        <v>420</v>
      </c>
      <c r="I23" s="433" t="s">
        <v>453</v>
      </c>
      <c r="L23" s="433" t="s">
        <v>491</v>
      </c>
    </row>
    <row r="24" spans="1:12" ht="12.75">
      <c r="A24" s="433" t="s">
        <v>449</v>
      </c>
      <c r="B24" s="433">
        <v>1441</v>
      </c>
      <c r="C24" s="433" t="s">
        <v>523</v>
      </c>
      <c r="D24" s="433" t="s">
        <v>227</v>
      </c>
      <c r="E24" s="433">
        <v>205983</v>
      </c>
      <c r="F24" s="433" t="s">
        <v>524</v>
      </c>
      <c r="G24" s="433" t="s">
        <v>525</v>
      </c>
      <c r="H24" s="433" t="s">
        <v>420</v>
      </c>
      <c r="I24" s="433" t="s">
        <v>453</v>
      </c>
      <c r="L24" s="433" t="s">
        <v>491</v>
      </c>
    </row>
    <row r="25" spans="1:12" ht="12.75">
      <c r="A25" s="433" t="s">
        <v>513</v>
      </c>
      <c r="B25" s="433">
        <v>2186</v>
      </c>
      <c r="C25" s="433" t="s">
        <v>526</v>
      </c>
      <c r="E25" s="433">
        <v>205984</v>
      </c>
      <c r="F25" s="433" t="s">
        <v>527</v>
      </c>
      <c r="G25" s="433" t="s">
        <v>528</v>
      </c>
      <c r="H25" s="433" t="s">
        <v>420</v>
      </c>
      <c r="I25" s="433" t="s">
        <v>453</v>
      </c>
      <c r="K25" s="433" t="s">
        <v>517</v>
      </c>
      <c r="L25" s="433" t="s">
        <v>469</v>
      </c>
    </row>
    <row r="26" spans="1:12" ht="12.75">
      <c r="A26" s="433" t="s">
        <v>449</v>
      </c>
      <c r="B26" s="433">
        <v>1522</v>
      </c>
      <c r="C26" s="433" t="s">
        <v>455</v>
      </c>
      <c r="D26" s="433" t="s">
        <v>224</v>
      </c>
      <c r="E26" s="433">
        <v>206080</v>
      </c>
      <c r="F26" s="433" t="s">
        <v>529</v>
      </c>
      <c r="G26" s="433" t="s">
        <v>530</v>
      </c>
      <c r="H26" s="433" t="s">
        <v>420</v>
      </c>
      <c r="I26" s="433" t="s">
        <v>453</v>
      </c>
      <c r="L26" s="433" t="s">
        <v>491</v>
      </c>
    </row>
    <row r="27" spans="1:12" ht="12.75">
      <c r="A27" s="433" t="s">
        <v>449</v>
      </c>
      <c r="B27" s="433">
        <v>1442</v>
      </c>
      <c r="C27" s="433" t="s">
        <v>509</v>
      </c>
      <c r="E27" s="433">
        <v>206081</v>
      </c>
      <c r="F27" s="433" t="s">
        <v>531</v>
      </c>
      <c r="G27" s="433" t="s">
        <v>532</v>
      </c>
      <c r="H27" s="433" t="s">
        <v>420</v>
      </c>
      <c r="I27" s="433" t="s">
        <v>453</v>
      </c>
      <c r="L27" s="433" t="s">
        <v>454</v>
      </c>
    </row>
    <row r="28" spans="1:12" ht="12.75">
      <c r="A28" s="433" t="s">
        <v>513</v>
      </c>
      <c r="B28" s="433">
        <v>2665</v>
      </c>
      <c r="C28" s="433" t="s">
        <v>533</v>
      </c>
      <c r="E28" s="433">
        <v>206082</v>
      </c>
      <c r="F28" s="433" t="s">
        <v>534</v>
      </c>
      <c r="G28" s="433" t="s">
        <v>535</v>
      </c>
      <c r="H28" s="433" t="s">
        <v>420</v>
      </c>
      <c r="I28" s="433" t="s">
        <v>453</v>
      </c>
      <c r="K28" s="433" t="s">
        <v>517</v>
      </c>
      <c r="L28" s="433" t="s">
        <v>458</v>
      </c>
    </row>
    <row r="29" spans="1:12" ht="12.75">
      <c r="A29" s="433" t="s">
        <v>513</v>
      </c>
      <c r="B29" s="433">
        <v>2069</v>
      </c>
      <c r="C29" s="433" t="s">
        <v>536</v>
      </c>
      <c r="E29" s="433">
        <v>206083</v>
      </c>
      <c r="F29" s="433" t="s">
        <v>537</v>
      </c>
      <c r="G29" s="433" t="s">
        <v>538</v>
      </c>
      <c r="H29" s="433" t="s">
        <v>420</v>
      </c>
      <c r="I29" s="433" t="s">
        <v>453</v>
      </c>
      <c r="K29" s="433" t="s">
        <v>517</v>
      </c>
      <c r="L29" s="433" t="s">
        <v>539</v>
      </c>
    </row>
    <row r="30" spans="1:12" ht="12.75">
      <c r="A30" s="433" t="s">
        <v>449</v>
      </c>
      <c r="B30" s="433">
        <v>1452</v>
      </c>
      <c r="C30" s="433" t="s">
        <v>540</v>
      </c>
      <c r="E30" s="433">
        <v>206084</v>
      </c>
      <c r="F30" s="433" t="s">
        <v>541</v>
      </c>
      <c r="G30" s="433" t="s">
        <v>542</v>
      </c>
      <c r="H30" s="433" t="s">
        <v>420</v>
      </c>
      <c r="I30" s="433" t="s">
        <v>453</v>
      </c>
      <c r="L30" s="433" t="s">
        <v>491</v>
      </c>
    </row>
    <row r="31" spans="1:12" ht="12.75">
      <c r="A31" s="433" t="s">
        <v>513</v>
      </c>
      <c r="B31" s="433">
        <v>4295</v>
      </c>
      <c r="C31" s="433" t="s">
        <v>543</v>
      </c>
      <c r="E31" s="433">
        <v>206085</v>
      </c>
      <c r="F31" s="433" t="s">
        <v>544</v>
      </c>
      <c r="G31" s="433" t="s">
        <v>545</v>
      </c>
      <c r="H31" s="433" t="s">
        <v>420</v>
      </c>
      <c r="I31" s="433" t="s">
        <v>453</v>
      </c>
      <c r="K31" s="433" t="s">
        <v>517</v>
      </c>
      <c r="L31" s="433" t="s">
        <v>458</v>
      </c>
    </row>
    <row r="32" spans="1:12" ht="12.75">
      <c r="A32" s="433" t="s">
        <v>449</v>
      </c>
      <c r="B32" s="433">
        <v>1538</v>
      </c>
      <c r="C32" s="433" t="s">
        <v>546</v>
      </c>
      <c r="E32" s="433">
        <v>206086</v>
      </c>
      <c r="F32" s="433" t="s">
        <v>547</v>
      </c>
      <c r="G32" s="433" t="s">
        <v>548</v>
      </c>
      <c r="H32" s="433" t="s">
        <v>420</v>
      </c>
      <c r="I32" s="433" t="s">
        <v>453</v>
      </c>
      <c r="L32" s="433" t="s">
        <v>458</v>
      </c>
    </row>
    <row r="33" spans="1:12" ht="12.75">
      <c r="A33" s="433" t="s">
        <v>449</v>
      </c>
      <c r="B33" s="433">
        <v>1444</v>
      </c>
      <c r="C33" s="433" t="s">
        <v>549</v>
      </c>
      <c r="D33" s="433" t="s">
        <v>224</v>
      </c>
      <c r="E33" s="433">
        <v>206087</v>
      </c>
      <c r="F33" s="433" t="s">
        <v>550</v>
      </c>
      <c r="G33" s="433" t="s">
        <v>551</v>
      </c>
      <c r="H33" s="433" t="s">
        <v>417</v>
      </c>
      <c r="I33" s="433" t="s">
        <v>453</v>
      </c>
      <c r="L33" s="433" t="s">
        <v>552</v>
      </c>
    </row>
    <row r="34" spans="1:12" ht="12.75">
      <c r="A34" s="433" t="s">
        <v>553</v>
      </c>
      <c r="B34" s="433">
        <v>2621</v>
      </c>
      <c r="C34" s="433" t="s">
        <v>554</v>
      </c>
      <c r="E34" s="433">
        <v>206088</v>
      </c>
      <c r="F34" s="433" t="s">
        <v>555</v>
      </c>
      <c r="G34" s="433" t="s">
        <v>556</v>
      </c>
      <c r="H34" s="433" t="s">
        <v>420</v>
      </c>
      <c r="I34" s="433" t="s">
        <v>453</v>
      </c>
      <c r="L34" s="433" t="s">
        <v>458</v>
      </c>
    </row>
    <row r="35" spans="1:12" ht="12.75">
      <c r="A35" s="433" t="s">
        <v>449</v>
      </c>
      <c r="B35" s="433">
        <v>1445</v>
      </c>
      <c r="C35" s="433" t="s">
        <v>557</v>
      </c>
      <c r="D35" s="433" t="s">
        <v>224</v>
      </c>
      <c r="E35" s="433">
        <v>206089</v>
      </c>
      <c r="F35" s="433" t="s">
        <v>558</v>
      </c>
      <c r="G35" s="433" t="s">
        <v>559</v>
      </c>
      <c r="H35" s="433" t="s">
        <v>420</v>
      </c>
      <c r="I35" s="433" t="s">
        <v>453</v>
      </c>
      <c r="L35" s="433" t="s">
        <v>454</v>
      </c>
    </row>
    <row r="36" spans="1:12" ht="12.75">
      <c r="A36" s="433" t="s">
        <v>513</v>
      </c>
      <c r="B36" s="433">
        <v>2258</v>
      </c>
      <c r="C36" s="433" t="s">
        <v>560</v>
      </c>
      <c r="E36" s="433">
        <v>206090</v>
      </c>
      <c r="F36" s="433" t="s">
        <v>561</v>
      </c>
      <c r="G36" s="433" t="s">
        <v>562</v>
      </c>
      <c r="H36" s="433" t="s">
        <v>420</v>
      </c>
      <c r="I36" s="433" t="s">
        <v>453</v>
      </c>
      <c r="K36" s="433" t="s">
        <v>517</v>
      </c>
      <c r="L36" s="433" t="s">
        <v>491</v>
      </c>
    </row>
    <row r="37" spans="1:12" ht="12.75">
      <c r="A37" s="433" t="s">
        <v>449</v>
      </c>
      <c r="B37" s="433">
        <v>1538</v>
      </c>
      <c r="C37" s="433" t="s">
        <v>546</v>
      </c>
      <c r="E37" s="433">
        <v>206091</v>
      </c>
      <c r="F37" s="433" t="s">
        <v>563</v>
      </c>
      <c r="G37" s="433" t="s">
        <v>564</v>
      </c>
      <c r="H37" s="433" t="s">
        <v>420</v>
      </c>
      <c r="I37" s="433" t="s">
        <v>453</v>
      </c>
      <c r="L37" s="433" t="s">
        <v>458</v>
      </c>
    </row>
    <row r="38" spans="1:12" ht="12.75">
      <c r="A38" s="433" t="s">
        <v>449</v>
      </c>
      <c r="B38" s="433">
        <v>1452</v>
      </c>
      <c r="C38" s="433" t="s">
        <v>540</v>
      </c>
      <c r="E38" s="433">
        <v>206092</v>
      </c>
      <c r="F38" s="433" t="s">
        <v>565</v>
      </c>
      <c r="G38" s="433" t="s">
        <v>566</v>
      </c>
      <c r="H38" s="433" t="s">
        <v>420</v>
      </c>
      <c r="I38" s="433" t="s">
        <v>453</v>
      </c>
      <c r="L38" s="433" t="s">
        <v>491</v>
      </c>
    </row>
    <row r="39" spans="1:12" ht="12.75">
      <c r="A39" s="433" t="s">
        <v>513</v>
      </c>
      <c r="B39" s="433">
        <v>2069</v>
      </c>
      <c r="C39" s="433" t="s">
        <v>536</v>
      </c>
      <c r="E39" s="433">
        <v>206093</v>
      </c>
      <c r="F39" s="433" t="s">
        <v>567</v>
      </c>
      <c r="G39" s="433" t="s">
        <v>568</v>
      </c>
      <c r="H39" s="433" t="s">
        <v>420</v>
      </c>
      <c r="I39" s="433" t="s">
        <v>453</v>
      </c>
      <c r="K39" s="433" t="s">
        <v>517</v>
      </c>
      <c r="L39" s="433" t="s">
        <v>539</v>
      </c>
    </row>
    <row r="40" spans="1:12" ht="12.75">
      <c r="A40" s="433" t="s">
        <v>513</v>
      </c>
      <c r="B40" s="433">
        <v>4295</v>
      </c>
      <c r="C40" s="433" t="s">
        <v>543</v>
      </c>
      <c r="E40" s="433">
        <v>206094</v>
      </c>
      <c r="F40" s="433" t="s">
        <v>567</v>
      </c>
      <c r="G40" s="433" t="s">
        <v>569</v>
      </c>
      <c r="H40" s="433" t="s">
        <v>420</v>
      </c>
      <c r="I40" s="433" t="s">
        <v>453</v>
      </c>
      <c r="K40" s="433" t="s">
        <v>517</v>
      </c>
      <c r="L40" s="433" t="s">
        <v>458</v>
      </c>
    </row>
    <row r="41" spans="1:12" ht="12.75">
      <c r="A41" s="433" t="s">
        <v>513</v>
      </c>
      <c r="B41" s="433">
        <v>2665</v>
      </c>
      <c r="C41" s="433" t="s">
        <v>533</v>
      </c>
      <c r="E41" s="433">
        <v>206095</v>
      </c>
      <c r="F41" s="433" t="s">
        <v>570</v>
      </c>
      <c r="G41" s="433" t="s">
        <v>571</v>
      </c>
      <c r="H41" s="433" t="s">
        <v>420</v>
      </c>
      <c r="I41" s="433" t="s">
        <v>453</v>
      </c>
      <c r="K41" s="433" t="s">
        <v>517</v>
      </c>
      <c r="L41" s="433" t="s">
        <v>458</v>
      </c>
    </row>
    <row r="42" spans="1:12" ht="12.75">
      <c r="A42" s="433" t="s">
        <v>462</v>
      </c>
      <c r="B42" s="433">
        <v>2540</v>
      </c>
      <c r="C42" s="433" t="s">
        <v>572</v>
      </c>
      <c r="E42" s="433">
        <v>206096</v>
      </c>
      <c r="F42" s="433" t="s">
        <v>573</v>
      </c>
      <c r="G42" s="433" t="s">
        <v>574</v>
      </c>
      <c r="H42" s="433" t="s">
        <v>420</v>
      </c>
      <c r="I42" s="433" t="s">
        <v>453</v>
      </c>
      <c r="L42" s="433" t="s">
        <v>458</v>
      </c>
    </row>
    <row r="43" spans="1:12" ht="12.75">
      <c r="A43" s="433" t="s">
        <v>513</v>
      </c>
      <c r="B43" s="433">
        <v>2396</v>
      </c>
      <c r="C43" s="433" t="s">
        <v>575</v>
      </c>
      <c r="E43" s="433">
        <v>206098</v>
      </c>
      <c r="F43" s="433" t="s">
        <v>576</v>
      </c>
      <c r="G43" s="433" t="s">
        <v>577</v>
      </c>
      <c r="H43" s="433" t="s">
        <v>417</v>
      </c>
      <c r="I43" s="433" t="s">
        <v>453</v>
      </c>
      <c r="K43" s="433" t="s">
        <v>453</v>
      </c>
      <c r="L43" s="433" t="s">
        <v>578</v>
      </c>
    </row>
    <row r="44" spans="1:12" ht="12.75">
      <c r="A44" s="433" t="s">
        <v>449</v>
      </c>
      <c r="B44" s="433">
        <v>1444</v>
      </c>
      <c r="C44" s="433" t="s">
        <v>549</v>
      </c>
      <c r="D44" s="433" t="s">
        <v>224</v>
      </c>
      <c r="E44" s="433">
        <v>206104</v>
      </c>
      <c r="F44" s="433" t="s">
        <v>579</v>
      </c>
      <c r="G44" s="433" t="s">
        <v>580</v>
      </c>
      <c r="H44" s="433" t="s">
        <v>420</v>
      </c>
      <c r="I44" s="433" t="s">
        <v>453</v>
      </c>
      <c r="L44" s="433" t="s">
        <v>458</v>
      </c>
    </row>
    <row r="45" spans="1:12" ht="12.75">
      <c r="A45" s="433" t="s">
        <v>449</v>
      </c>
      <c r="B45" s="433">
        <v>1538</v>
      </c>
      <c r="C45" s="433" t="s">
        <v>546</v>
      </c>
      <c r="E45" s="433">
        <v>206105</v>
      </c>
      <c r="F45" s="433" t="s">
        <v>581</v>
      </c>
      <c r="G45" s="433" t="s">
        <v>582</v>
      </c>
      <c r="H45" s="433" t="s">
        <v>420</v>
      </c>
      <c r="I45" s="433" t="s">
        <v>453</v>
      </c>
      <c r="L45" s="433" t="s">
        <v>458</v>
      </c>
    </row>
    <row r="46" spans="1:12" ht="12.75">
      <c r="A46" s="433" t="s">
        <v>449</v>
      </c>
      <c r="B46" s="433">
        <v>1446</v>
      </c>
      <c r="C46" s="433" t="s">
        <v>583</v>
      </c>
      <c r="E46" s="433">
        <v>206106</v>
      </c>
      <c r="F46" s="433" t="s">
        <v>584</v>
      </c>
      <c r="G46" s="433" t="s">
        <v>585</v>
      </c>
      <c r="H46" s="433" t="s">
        <v>420</v>
      </c>
      <c r="I46" s="433" t="s">
        <v>453</v>
      </c>
      <c r="L46" s="433" t="s">
        <v>458</v>
      </c>
    </row>
    <row r="47" spans="1:12" ht="12.75">
      <c r="A47" s="433" t="s">
        <v>513</v>
      </c>
      <c r="B47" s="433">
        <v>2258</v>
      </c>
      <c r="C47" s="433" t="s">
        <v>560</v>
      </c>
      <c r="E47" s="433">
        <v>206107</v>
      </c>
      <c r="F47" s="433" t="s">
        <v>584</v>
      </c>
      <c r="G47" s="433" t="s">
        <v>586</v>
      </c>
      <c r="H47" s="433" t="s">
        <v>420</v>
      </c>
      <c r="I47" s="433" t="s">
        <v>453</v>
      </c>
      <c r="K47" s="433" t="s">
        <v>517</v>
      </c>
      <c r="L47" s="433" t="s">
        <v>458</v>
      </c>
    </row>
    <row r="48" spans="1:12" ht="12.75">
      <c r="A48" s="433" t="s">
        <v>513</v>
      </c>
      <c r="B48" s="433">
        <v>4295</v>
      </c>
      <c r="C48" s="433" t="s">
        <v>543</v>
      </c>
      <c r="E48" s="433">
        <v>206108</v>
      </c>
      <c r="F48" s="433" t="s">
        <v>587</v>
      </c>
      <c r="G48" s="433" t="s">
        <v>588</v>
      </c>
      <c r="H48" s="433" t="s">
        <v>420</v>
      </c>
      <c r="I48" s="433" t="s">
        <v>453</v>
      </c>
      <c r="K48" s="433" t="s">
        <v>517</v>
      </c>
      <c r="L48" s="433" t="s">
        <v>458</v>
      </c>
    </row>
    <row r="49" spans="1:12" ht="12.75">
      <c r="A49" s="433" t="s">
        <v>462</v>
      </c>
      <c r="B49" s="433">
        <v>2541</v>
      </c>
      <c r="C49" s="433" t="s">
        <v>589</v>
      </c>
      <c r="E49" s="433">
        <v>206109</v>
      </c>
      <c r="F49" s="433" t="s">
        <v>590</v>
      </c>
      <c r="G49" s="433" t="s">
        <v>591</v>
      </c>
      <c r="H49" s="433" t="s">
        <v>420</v>
      </c>
      <c r="I49" s="433" t="s">
        <v>453</v>
      </c>
      <c r="L49" s="433" t="s">
        <v>458</v>
      </c>
    </row>
    <row r="50" spans="1:12" ht="12.75">
      <c r="A50" s="433" t="s">
        <v>513</v>
      </c>
      <c r="B50" s="433">
        <v>2665</v>
      </c>
      <c r="C50" s="433" t="s">
        <v>533</v>
      </c>
      <c r="E50" s="433">
        <v>206110</v>
      </c>
      <c r="F50" s="433" t="s">
        <v>592</v>
      </c>
      <c r="G50" s="433" t="s">
        <v>593</v>
      </c>
      <c r="H50" s="433" t="s">
        <v>420</v>
      </c>
      <c r="I50" s="433" t="s">
        <v>453</v>
      </c>
      <c r="K50" s="433" t="s">
        <v>517</v>
      </c>
      <c r="L50" s="433" t="s">
        <v>458</v>
      </c>
    </row>
    <row r="51" spans="1:12" ht="12.75">
      <c r="A51" s="433" t="s">
        <v>513</v>
      </c>
      <c r="B51" s="433">
        <v>4652</v>
      </c>
      <c r="C51" s="433" t="s">
        <v>594</v>
      </c>
      <c r="E51" s="433">
        <v>206111</v>
      </c>
      <c r="F51" s="433" t="s">
        <v>595</v>
      </c>
      <c r="G51" s="433" t="s">
        <v>596</v>
      </c>
      <c r="H51" s="433" t="s">
        <v>420</v>
      </c>
      <c r="I51" s="433" t="s">
        <v>453</v>
      </c>
      <c r="K51" s="433" t="s">
        <v>517</v>
      </c>
      <c r="L51" s="433" t="s">
        <v>458</v>
      </c>
    </row>
    <row r="52" spans="1:12" ht="12.75">
      <c r="A52" s="433" t="s">
        <v>462</v>
      </c>
      <c r="B52" s="433">
        <v>2355</v>
      </c>
      <c r="C52" s="433" t="s">
        <v>597</v>
      </c>
      <c r="E52" s="433">
        <v>206112</v>
      </c>
      <c r="F52" s="433" t="s">
        <v>598</v>
      </c>
      <c r="G52" s="433" t="s">
        <v>599</v>
      </c>
      <c r="H52" s="433" t="s">
        <v>420</v>
      </c>
      <c r="I52" s="433" t="s">
        <v>453</v>
      </c>
      <c r="L52" s="433" t="s">
        <v>458</v>
      </c>
    </row>
    <row r="53" spans="1:12" ht="12.75">
      <c r="A53" s="433" t="s">
        <v>462</v>
      </c>
      <c r="B53" s="433">
        <v>2357</v>
      </c>
      <c r="C53" s="433" t="s">
        <v>600</v>
      </c>
      <c r="E53" s="433">
        <v>206113</v>
      </c>
      <c r="F53" s="433" t="s">
        <v>601</v>
      </c>
      <c r="G53" s="433" t="s">
        <v>599</v>
      </c>
      <c r="H53" s="433" t="s">
        <v>420</v>
      </c>
      <c r="I53" s="433" t="s">
        <v>453</v>
      </c>
      <c r="L53" s="433" t="s">
        <v>458</v>
      </c>
    </row>
    <row r="54" spans="1:12" ht="12.75">
      <c r="A54" s="433" t="s">
        <v>449</v>
      </c>
      <c r="B54" s="433">
        <v>1452</v>
      </c>
      <c r="C54" s="433" t="s">
        <v>540</v>
      </c>
      <c r="E54" s="433">
        <v>206114</v>
      </c>
      <c r="F54" s="433" t="s">
        <v>602</v>
      </c>
      <c r="G54" s="433" t="s">
        <v>603</v>
      </c>
      <c r="H54" s="433" t="s">
        <v>420</v>
      </c>
      <c r="I54" s="433" t="s">
        <v>453</v>
      </c>
      <c r="L54" s="433" t="s">
        <v>458</v>
      </c>
    </row>
    <row r="55" spans="1:12" ht="12.75">
      <c r="A55" s="433" t="s">
        <v>553</v>
      </c>
      <c r="B55" s="433">
        <v>2621</v>
      </c>
      <c r="C55" s="433" t="s">
        <v>554</v>
      </c>
      <c r="E55" s="433">
        <v>206115</v>
      </c>
      <c r="F55" s="433" t="s">
        <v>604</v>
      </c>
      <c r="G55" s="433" t="s">
        <v>605</v>
      </c>
      <c r="H55" s="433" t="s">
        <v>420</v>
      </c>
      <c r="I55" s="433" t="s">
        <v>453</v>
      </c>
      <c r="L55" s="433" t="s">
        <v>458</v>
      </c>
    </row>
    <row r="56" spans="1:12" ht="12.75">
      <c r="A56" s="433" t="s">
        <v>449</v>
      </c>
      <c r="B56" s="433">
        <v>1519</v>
      </c>
      <c r="C56" s="433" t="s">
        <v>606</v>
      </c>
      <c r="E56" s="433">
        <v>206116</v>
      </c>
      <c r="F56" s="433" t="s">
        <v>607</v>
      </c>
      <c r="G56" s="433" t="s">
        <v>608</v>
      </c>
      <c r="H56" s="433" t="s">
        <v>420</v>
      </c>
      <c r="I56" s="433" t="s">
        <v>453</v>
      </c>
      <c r="L56" s="433" t="s">
        <v>458</v>
      </c>
    </row>
    <row r="57" spans="1:12" ht="12.75">
      <c r="A57" s="433" t="s">
        <v>513</v>
      </c>
      <c r="B57" s="433">
        <v>2287</v>
      </c>
      <c r="C57" s="433" t="s">
        <v>609</v>
      </c>
      <c r="E57" s="433">
        <v>206117</v>
      </c>
      <c r="F57" s="433" t="s">
        <v>610</v>
      </c>
      <c r="G57" s="433" t="s">
        <v>611</v>
      </c>
      <c r="H57" s="433" t="s">
        <v>420</v>
      </c>
      <c r="I57" s="433" t="s">
        <v>453</v>
      </c>
      <c r="K57" s="433" t="s">
        <v>517</v>
      </c>
      <c r="L57" s="433" t="s">
        <v>458</v>
      </c>
    </row>
    <row r="58" spans="1:12" ht="12.75">
      <c r="A58" s="433" t="s">
        <v>513</v>
      </c>
      <c r="B58" s="433">
        <v>2329</v>
      </c>
      <c r="C58" s="433" t="s">
        <v>612</v>
      </c>
      <c r="E58" s="433">
        <v>206118</v>
      </c>
      <c r="F58" s="433" t="s">
        <v>613</v>
      </c>
      <c r="G58" s="433" t="s">
        <v>614</v>
      </c>
      <c r="H58" s="433" t="s">
        <v>420</v>
      </c>
      <c r="I58" s="433" t="s">
        <v>453</v>
      </c>
      <c r="K58" s="433" t="s">
        <v>517</v>
      </c>
      <c r="L58" s="433" t="s">
        <v>458</v>
      </c>
    </row>
    <row r="59" spans="1:12" ht="12.75">
      <c r="A59" s="433" t="s">
        <v>449</v>
      </c>
      <c r="B59" s="433">
        <v>1450</v>
      </c>
      <c r="C59" s="433" t="s">
        <v>615</v>
      </c>
      <c r="D59" s="433" t="s">
        <v>224</v>
      </c>
      <c r="E59" s="433">
        <v>206297</v>
      </c>
      <c r="F59" s="433" t="s">
        <v>616</v>
      </c>
      <c r="G59" s="433" t="s">
        <v>617</v>
      </c>
      <c r="H59" s="433" t="s">
        <v>420</v>
      </c>
      <c r="I59" s="433" t="s">
        <v>453</v>
      </c>
      <c r="L59" s="433" t="s">
        <v>458</v>
      </c>
    </row>
    <row r="60" spans="1:12" ht="12.75">
      <c r="A60" s="433" t="s">
        <v>449</v>
      </c>
      <c r="B60" s="433">
        <v>1433</v>
      </c>
      <c r="C60" s="433" t="s">
        <v>618</v>
      </c>
      <c r="E60" s="433">
        <v>206133</v>
      </c>
      <c r="F60" s="433" t="s">
        <v>619</v>
      </c>
      <c r="G60" s="433" t="s">
        <v>620</v>
      </c>
      <c r="H60" s="433" t="s">
        <v>420</v>
      </c>
      <c r="I60" s="433" t="s">
        <v>453</v>
      </c>
      <c r="L60" s="433" t="s">
        <v>621</v>
      </c>
    </row>
    <row r="61" spans="1:12" ht="12.75">
      <c r="A61" s="433" t="s">
        <v>449</v>
      </c>
      <c r="B61" s="433">
        <v>2648</v>
      </c>
      <c r="C61" s="433" t="s">
        <v>622</v>
      </c>
      <c r="E61" s="433">
        <v>206298</v>
      </c>
      <c r="F61" s="433" t="s">
        <v>619</v>
      </c>
      <c r="G61" s="433" t="s">
        <v>620</v>
      </c>
      <c r="H61" s="433" t="s">
        <v>420</v>
      </c>
      <c r="I61" s="433" t="s">
        <v>453</v>
      </c>
      <c r="L61" s="433" t="s">
        <v>458</v>
      </c>
    </row>
    <row r="62" spans="1:12" ht="12.75">
      <c r="A62" s="433" t="s">
        <v>462</v>
      </c>
      <c r="B62" s="433">
        <v>2251</v>
      </c>
      <c r="C62" s="433" t="s">
        <v>623</v>
      </c>
      <c r="E62" s="433">
        <v>206299</v>
      </c>
      <c r="F62" s="433" t="s">
        <v>624</v>
      </c>
      <c r="G62" s="433" t="s">
        <v>625</v>
      </c>
      <c r="H62" s="433" t="s">
        <v>420</v>
      </c>
      <c r="I62" s="433" t="s">
        <v>453</v>
      </c>
      <c r="L62" s="433" t="s">
        <v>458</v>
      </c>
    </row>
    <row r="63" spans="1:12" ht="12.75">
      <c r="A63" s="433" t="s">
        <v>449</v>
      </c>
      <c r="B63" s="433">
        <v>1442</v>
      </c>
      <c r="C63" s="433" t="s">
        <v>509</v>
      </c>
      <c r="E63" s="433">
        <v>206300</v>
      </c>
      <c r="F63" s="433" t="s">
        <v>626</v>
      </c>
      <c r="G63" s="433" t="s">
        <v>627</v>
      </c>
      <c r="H63" s="433" t="s">
        <v>420</v>
      </c>
      <c r="I63" s="433" t="s">
        <v>453</v>
      </c>
      <c r="L63" s="433" t="s">
        <v>458</v>
      </c>
    </row>
    <row r="64" spans="1:12" ht="12.75">
      <c r="A64" s="433" t="s">
        <v>462</v>
      </c>
      <c r="B64" s="433">
        <v>2248</v>
      </c>
      <c r="C64" s="433" t="s">
        <v>628</v>
      </c>
      <c r="E64" s="433">
        <v>206301</v>
      </c>
      <c r="F64" s="433" t="s">
        <v>629</v>
      </c>
      <c r="G64" s="433" t="s">
        <v>630</v>
      </c>
      <c r="H64" s="433" t="s">
        <v>420</v>
      </c>
      <c r="I64" s="433" t="s">
        <v>453</v>
      </c>
      <c r="L64" s="433" t="s">
        <v>458</v>
      </c>
    </row>
    <row r="65" spans="1:12" ht="12.75">
      <c r="A65" s="433" t="s">
        <v>449</v>
      </c>
      <c r="B65" s="433">
        <v>2741</v>
      </c>
      <c r="C65" s="433" t="s">
        <v>631</v>
      </c>
      <c r="E65" s="433">
        <v>206302</v>
      </c>
      <c r="F65" s="433" t="s">
        <v>632</v>
      </c>
      <c r="G65" s="433" t="s">
        <v>633</v>
      </c>
      <c r="H65" s="433" t="s">
        <v>420</v>
      </c>
      <c r="I65" s="433" t="s">
        <v>453</v>
      </c>
      <c r="L65" s="433" t="s">
        <v>458</v>
      </c>
    </row>
    <row r="66" spans="1:12" ht="12.75">
      <c r="A66" s="433" t="s">
        <v>449</v>
      </c>
      <c r="B66" s="433">
        <v>1442</v>
      </c>
      <c r="C66" s="433" t="s">
        <v>509</v>
      </c>
      <c r="E66" s="433">
        <v>206303</v>
      </c>
      <c r="F66" s="433" t="s">
        <v>634</v>
      </c>
      <c r="G66" s="433" t="s">
        <v>635</v>
      </c>
      <c r="H66" s="433" t="s">
        <v>420</v>
      </c>
      <c r="I66" s="433" t="s">
        <v>453</v>
      </c>
      <c r="L66" s="433" t="s">
        <v>458</v>
      </c>
    </row>
    <row r="67" spans="1:12" ht="12.75">
      <c r="A67" s="433" t="s">
        <v>449</v>
      </c>
      <c r="B67" s="433">
        <v>1450</v>
      </c>
      <c r="C67" s="433" t="s">
        <v>615</v>
      </c>
      <c r="D67" s="433" t="s">
        <v>224</v>
      </c>
      <c r="E67" s="433">
        <v>206304</v>
      </c>
      <c r="F67" s="433" t="s">
        <v>636</v>
      </c>
      <c r="G67" s="433" t="s">
        <v>637</v>
      </c>
      <c r="H67" s="433" t="s">
        <v>420</v>
      </c>
      <c r="I67" s="433" t="s">
        <v>453</v>
      </c>
      <c r="L67" s="433" t="s">
        <v>458</v>
      </c>
    </row>
    <row r="68" spans="1:12" ht="12.75">
      <c r="A68" s="433" t="s">
        <v>462</v>
      </c>
      <c r="B68" s="433">
        <v>3570</v>
      </c>
      <c r="C68" s="433" t="s">
        <v>638</v>
      </c>
      <c r="E68" s="433">
        <v>206305</v>
      </c>
      <c r="F68" s="433" t="s">
        <v>639</v>
      </c>
      <c r="G68" s="433" t="s">
        <v>640</v>
      </c>
      <c r="H68" s="433" t="s">
        <v>420</v>
      </c>
      <c r="I68" s="433" t="s">
        <v>453</v>
      </c>
      <c r="L68" s="433" t="s">
        <v>458</v>
      </c>
    </row>
    <row r="69" spans="1:12" ht="12.75">
      <c r="A69" s="433" t="s">
        <v>462</v>
      </c>
      <c r="B69" s="433">
        <v>2250</v>
      </c>
      <c r="C69" s="433" t="s">
        <v>641</v>
      </c>
      <c r="E69" s="433">
        <v>206307</v>
      </c>
      <c r="F69" s="433" t="s">
        <v>642</v>
      </c>
      <c r="G69" s="433" t="s">
        <v>643</v>
      </c>
      <c r="H69" s="433" t="s">
        <v>420</v>
      </c>
      <c r="I69" s="433" t="s">
        <v>453</v>
      </c>
      <c r="L69" s="433" t="s">
        <v>458</v>
      </c>
    </row>
    <row r="70" spans="1:12" ht="12.75">
      <c r="A70" s="433" t="s">
        <v>513</v>
      </c>
      <c r="B70" s="433">
        <v>2297</v>
      </c>
      <c r="C70" s="433" t="s">
        <v>514</v>
      </c>
      <c r="E70" s="433">
        <v>206308</v>
      </c>
      <c r="F70" s="433" t="s">
        <v>644</v>
      </c>
      <c r="G70" s="433" t="s">
        <v>645</v>
      </c>
      <c r="H70" s="433" t="s">
        <v>420</v>
      </c>
      <c r="I70" s="433" t="s">
        <v>453</v>
      </c>
      <c r="K70" s="433" t="s">
        <v>517</v>
      </c>
      <c r="L70" s="433" t="s">
        <v>458</v>
      </c>
    </row>
    <row r="71" spans="1:12" ht="12.75">
      <c r="A71" s="433" t="s">
        <v>449</v>
      </c>
      <c r="B71" s="433">
        <v>4070</v>
      </c>
      <c r="C71" s="433" t="s">
        <v>646</v>
      </c>
      <c r="D71" s="433" t="s">
        <v>224</v>
      </c>
      <c r="E71" s="433">
        <v>206309</v>
      </c>
      <c r="F71" s="433" t="s">
        <v>647</v>
      </c>
      <c r="G71" s="433" t="s">
        <v>648</v>
      </c>
      <c r="H71" s="433" t="s">
        <v>420</v>
      </c>
      <c r="I71" s="433" t="s">
        <v>453</v>
      </c>
      <c r="L71" s="433" t="s">
        <v>649</v>
      </c>
    </row>
    <row r="72" spans="1:12" ht="12.75">
      <c r="A72" s="433" t="s">
        <v>462</v>
      </c>
      <c r="B72" s="433">
        <v>3569</v>
      </c>
      <c r="C72" s="433" t="s">
        <v>650</v>
      </c>
      <c r="E72" s="433">
        <v>206310</v>
      </c>
      <c r="F72" s="433" t="s">
        <v>651</v>
      </c>
      <c r="G72" s="433" t="s">
        <v>652</v>
      </c>
      <c r="H72" s="433" t="s">
        <v>420</v>
      </c>
      <c r="I72" s="433" t="s">
        <v>453</v>
      </c>
      <c r="L72" s="433" t="s">
        <v>458</v>
      </c>
    </row>
    <row r="73" spans="1:12" ht="12.75">
      <c r="A73" s="433" t="s">
        <v>449</v>
      </c>
      <c r="B73" s="433">
        <v>4067</v>
      </c>
      <c r="C73" s="433" t="s">
        <v>653</v>
      </c>
      <c r="D73" s="433" t="s">
        <v>224</v>
      </c>
      <c r="E73" s="433">
        <v>206311</v>
      </c>
      <c r="F73" s="433" t="s">
        <v>654</v>
      </c>
      <c r="G73" s="433" t="s">
        <v>655</v>
      </c>
      <c r="H73" s="433" t="s">
        <v>420</v>
      </c>
      <c r="I73" s="433" t="s">
        <v>453</v>
      </c>
      <c r="L73" s="433" t="s">
        <v>649</v>
      </c>
    </row>
    <row r="74" spans="1:12" ht="12.75">
      <c r="A74" s="433" t="s">
        <v>449</v>
      </c>
      <c r="B74" s="433">
        <v>2741</v>
      </c>
      <c r="C74" s="433" t="s">
        <v>631</v>
      </c>
      <c r="E74" s="433">
        <v>206313</v>
      </c>
      <c r="F74" s="433" t="s">
        <v>656</v>
      </c>
      <c r="G74" s="433" t="s">
        <v>657</v>
      </c>
      <c r="H74" s="433" t="s">
        <v>420</v>
      </c>
      <c r="I74" s="433" t="s">
        <v>453</v>
      </c>
      <c r="L74" s="433" t="s">
        <v>458</v>
      </c>
    </row>
    <row r="75" spans="1:12" ht="12.75">
      <c r="A75" s="433" t="s">
        <v>462</v>
      </c>
      <c r="B75" s="433">
        <v>4071</v>
      </c>
      <c r="C75" s="433" t="s">
        <v>658</v>
      </c>
      <c r="E75" s="433">
        <v>206314</v>
      </c>
      <c r="F75" s="433" t="s">
        <v>659</v>
      </c>
      <c r="G75" s="433" t="s">
        <v>660</v>
      </c>
      <c r="H75" s="433" t="s">
        <v>420</v>
      </c>
      <c r="I75" s="433" t="s">
        <v>453</v>
      </c>
      <c r="L75" s="433" t="s">
        <v>649</v>
      </c>
    </row>
    <row r="76" spans="1:12" ht="12.75">
      <c r="A76" s="433" t="s">
        <v>449</v>
      </c>
      <c r="B76" s="433">
        <v>1516</v>
      </c>
      <c r="C76" s="433" t="s">
        <v>661</v>
      </c>
      <c r="D76" s="433" t="s">
        <v>230</v>
      </c>
      <c r="E76" s="433">
        <v>206315</v>
      </c>
      <c r="F76" s="433" t="s">
        <v>662</v>
      </c>
      <c r="G76" s="433" t="s">
        <v>663</v>
      </c>
      <c r="H76" s="433" t="s">
        <v>420</v>
      </c>
      <c r="I76" s="433" t="s">
        <v>453</v>
      </c>
      <c r="L76" s="433" t="s">
        <v>458</v>
      </c>
    </row>
    <row r="77" spans="1:12" ht="12.75">
      <c r="A77" s="433" t="s">
        <v>513</v>
      </c>
      <c r="B77" s="433">
        <v>2468</v>
      </c>
      <c r="C77" s="433" t="s">
        <v>664</v>
      </c>
      <c r="E77" s="433">
        <v>206317</v>
      </c>
      <c r="F77" s="433" t="s">
        <v>665</v>
      </c>
      <c r="G77" s="433" t="s">
        <v>666</v>
      </c>
      <c r="H77" s="433" t="s">
        <v>420</v>
      </c>
      <c r="I77" s="433" t="s">
        <v>453</v>
      </c>
      <c r="K77" s="433" t="s">
        <v>517</v>
      </c>
      <c r="L77" s="433" t="s">
        <v>491</v>
      </c>
    </row>
    <row r="78" spans="1:12" ht="12.75">
      <c r="A78" s="433" t="s">
        <v>513</v>
      </c>
      <c r="B78" s="433">
        <v>3558</v>
      </c>
      <c r="C78" s="433" t="s">
        <v>667</v>
      </c>
      <c r="E78" s="433">
        <v>206316</v>
      </c>
      <c r="F78" s="433" t="s">
        <v>665</v>
      </c>
      <c r="G78" s="433" t="s">
        <v>668</v>
      </c>
      <c r="H78" s="433" t="s">
        <v>420</v>
      </c>
      <c r="I78" s="433" t="s">
        <v>453</v>
      </c>
      <c r="K78" s="433" t="s">
        <v>517</v>
      </c>
      <c r="L78" s="433" t="s">
        <v>491</v>
      </c>
    </row>
    <row r="79" spans="1:12" ht="12.75">
      <c r="A79" s="433" t="s">
        <v>449</v>
      </c>
      <c r="B79" s="433">
        <v>1451</v>
      </c>
      <c r="C79" s="433" t="s">
        <v>669</v>
      </c>
      <c r="E79" s="433">
        <v>206318</v>
      </c>
      <c r="F79" s="433" t="s">
        <v>670</v>
      </c>
      <c r="G79" s="433" t="s">
        <v>671</v>
      </c>
      <c r="H79" s="433" t="s">
        <v>420</v>
      </c>
      <c r="I79" s="433" t="s">
        <v>453</v>
      </c>
      <c r="L79" s="433" t="s">
        <v>458</v>
      </c>
    </row>
    <row r="80" spans="1:12" ht="12.75">
      <c r="A80" s="433" t="s">
        <v>462</v>
      </c>
      <c r="B80" s="433">
        <v>2324</v>
      </c>
      <c r="C80" s="433" t="s">
        <v>672</v>
      </c>
      <c r="E80" s="433">
        <v>206319</v>
      </c>
      <c r="F80" s="433" t="s">
        <v>673</v>
      </c>
      <c r="G80" s="433" t="s">
        <v>674</v>
      </c>
      <c r="H80" s="433" t="s">
        <v>420</v>
      </c>
      <c r="I80" s="433" t="s">
        <v>453</v>
      </c>
      <c r="L80" s="433" t="s">
        <v>491</v>
      </c>
    </row>
    <row r="81" spans="1:12" ht="12.75">
      <c r="A81" s="433" t="s">
        <v>449</v>
      </c>
      <c r="B81" s="433">
        <v>1516</v>
      </c>
      <c r="C81" s="433" t="s">
        <v>661</v>
      </c>
      <c r="D81" s="433" t="s">
        <v>230</v>
      </c>
      <c r="E81" s="433">
        <v>206320</v>
      </c>
      <c r="F81" s="433" t="s">
        <v>675</v>
      </c>
      <c r="G81" s="433" t="s">
        <v>676</v>
      </c>
      <c r="H81" s="433" t="s">
        <v>420</v>
      </c>
      <c r="I81" s="433" t="s">
        <v>453</v>
      </c>
      <c r="L81" s="433" t="s">
        <v>458</v>
      </c>
    </row>
    <row r="82" spans="1:12" ht="12.75">
      <c r="A82" s="433" t="s">
        <v>462</v>
      </c>
      <c r="B82" s="433">
        <v>3817</v>
      </c>
      <c r="C82" s="433" t="s">
        <v>677</v>
      </c>
      <c r="E82" s="433">
        <v>206321</v>
      </c>
      <c r="F82" s="433" t="s">
        <v>678</v>
      </c>
      <c r="G82" s="433" t="s">
        <v>679</v>
      </c>
      <c r="H82" s="433" t="s">
        <v>420</v>
      </c>
      <c r="I82" s="433" t="s">
        <v>453</v>
      </c>
      <c r="L82" s="433" t="s">
        <v>491</v>
      </c>
    </row>
    <row r="83" spans="1:12" ht="12.75">
      <c r="A83" s="433" t="s">
        <v>462</v>
      </c>
      <c r="B83" s="433">
        <v>2542</v>
      </c>
      <c r="C83" s="433" t="s">
        <v>680</v>
      </c>
      <c r="E83" s="433">
        <v>206322</v>
      </c>
      <c r="F83" s="433" t="s">
        <v>681</v>
      </c>
      <c r="G83" s="433" t="s">
        <v>682</v>
      </c>
      <c r="H83" s="433" t="s">
        <v>420</v>
      </c>
      <c r="I83" s="433" t="s">
        <v>453</v>
      </c>
      <c r="L83" s="433" t="s">
        <v>491</v>
      </c>
    </row>
    <row r="84" spans="1:12" ht="12.75">
      <c r="A84" s="433" t="s">
        <v>462</v>
      </c>
      <c r="B84" s="433">
        <v>2142</v>
      </c>
      <c r="C84" s="433" t="s">
        <v>683</v>
      </c>
      <c r="E84" s="433">
        <v>206323</v>
      </c>
      <c r="F84" s="433" t="s">
        <v>684</v>
      </c>
      <c r="G84" s="433" t="s">
        <v>685</v>
      </c>
      <c r="H84" s="433" t="s">
        <v>420</v>
      </c>
      <c r="I84" s="433" t="s">
        <v>453</v>
      </c>
      <c r="L84" s="433" t="s">
        <v>454</v>
      </c>
    </row>
    <row r="85" spans="1:12" ht="12.75">
      <c r="A85" s="433" t="s">
        <v>462</v>
      </c>
      <c r="B85" s="433">
        <v>2457</v>
      </c>
      <c r="C85" s="433" t="s">
        <v>686</v>
      </c>
      <c r="E85" s="433">
        <v>206324</v>
      </c>
      <c r="F85" s="433" t="s">
        <v>687</v>
      </c>
      <c r="G85" s="433" t="s">
        <v>688</v>
      </c>
      <c r="H85" s="433" t="s">
        <v>420</v>
      </c>
      <c r="I85" s="433" t="s">
        <v>453</v>
      </c>
      <c r="L85" s="433" t="s">
        <v>458</v>
      </c>
    </row>
    <row r="86" spans="1:12" ht="12.75">
      <c r="A86" s="433" t="s">
        <v>449</v>
      </c>
      <c r="B86" s="433">
        <v>1451</v>
      </c>
      <c r="C86" s="433" t="s">
        <v>669</v>
      </c>
      <c r="E86" s="433">
        <v>206325</v>
      </c>
      <c r="F86" s="433" t="s">
        <v>689</v>
      </c>
      <c r="G86" s="433" t="s">
        <v>690</v>
      </c>
      <c r="H86" s="433" t="s">
        <v>420</v>
      </c>
      <c r="I86" s="433" t="s">
        <v>453</v>
      </c>
      <c r="L86" s="433" t="s">
        <v>458</v>
      </c>
    </row>
    <row r="87" spans="1:12" ht="12.75">
      <c r="A87" s="433" t="s">
        <v>691</v>
      </c>
      <c r="B87" s="433">
        <v>4448</v>
      </c>
      <c r="C87" s="433" t="s">
        <v>692</v>
      </c>
      <c r="E87" s="433">
        <v>206326</v>
      </c>
      <c r="F87" s="433" t="s">
        <v>693</v>
      </c>
      <c r="G87" s="433" t="s">
        <v>694</v>
      </c>
      <c r="H87" s="433" t="s">
        <v>420</v>
      </c>
      <c r="I87" s="433" t="s">
        <v>453</v>
      </c>
      <c r="J87" s="433">
        <v>100</v>
      </c>
      <c r="L87" s="433" t="s">
        <v>491</v>
      </c>
    </row>
    <row r="88" spans="1:12" ht="12.75">
      <c r="A88" s="433" t="s">
        <v>691</v>
      </c>
      <c r="B88" s="433">
        <v>4449</v>
      </c>
      <c r="C88" s="433" t="s">
        <v>695</v>
      </c>
      <c r="E88" s="433">
        <v>206327</v>
      </c>
      <c r="F88" s="433" t="s">
        <v>693</v>
      </c>
      <c r="G88" s="433" t="s">
        <v>694</v>
      </c>
      <c r="H88" s="433" t="s">
        <v>420</v>
      </c>
      <c r="I88" s="433" t="s">
        <v>453</v>
      </c>
      <c r="J88" s="433">
        <v>100</v>
      </c>
      <c r="L88" s="433" t="s">
        <v>491</v>
      </c>
    </row>
    <row r="89" spans="1:12" ht="12.75">
      <c r="A89" s="433" t="s">
        <v>449</v>
      </c>
      <c r="B89" s="433">
        <v>4278</v>
      </c>
      <c r="C89" s="433" t="s">
        <v>696</v>
      </c>
      <c r="D89" s="433" t="s">
        <v>224</v>
      </c>
      <c r="E89" s="433">
        <v>206328</v>
      </c>
      <c r="F89" s="433" t="s">
        <v>697</v>
      </c>
      <c r="G89" s="433" t="s">
        <v>698</v>
      </c>
      <c r="H89" s="433" t="s">
        <v>420</v>
      </c>
      <c r="I89" s="433" t="s">
        <v>453</v>
      </c>
      <c r="L89" s="433" t="s">
        <v>491</v>
      </c>
    </row>
    <row r="90" spans="1:12" ht="12.75">
      <c r="A90" s="433" t="s">
        <v>449</v>
      </c>
      <c r="B90" s="433">
        <v>1410</v>
      </c>
      <c r="C90" s="433" t="s">
        <v>699</v>
      </c>
      <c r="D90" s="433" t="s">
        <v>227</v>
      </c>
      <c r="E90" s="433">
        <v>206329</v>
      </c>
      <c r="F90" s="433" t="s">
        <v>700</v>
      </c>
      <c r="G90" s="433" t="s">
        <v>701</v>
      </c>
      <c r="H90" s="433" t="s">
        <v>420</v>
      </c>
      <c r="I90" s="433" t="s">
        <v>453</v>
      </c>
      <c r="L90" s="433" t="s">
        <v>458</v>
      </c>
    </row>
    <row r="91" spans="1:12" ht="12.75">
      <c r="A91" s="433" t="s">
        <v>449</v>
      </c>
      <c r="B91" s="433">
        <v>1421</v>
      </c>
      <c r="C91" s="433" t="s">
        <v>702</v>
      </c>
      <c r="D91" s="433" t="s">
        <v>224</v>
      </c>
      <c r="E91" s="433">
        <v>206330</v>
      </c>
      <c r="F91" s="433" t="s">
        <v>703</v>
      </c>
      <c r="G91" s="433" t="s">
        <v>704</v>
      </c>
      <c r="H91" s="433" t="s">
        <v>420</v>
      </c>
      <c r="I91" s="433" t="s">
        <v>453</v>
      </c>
      <c r="L91" s="433" t="s">
        <v>491</v>
      </c>
    </row>
    <row r="92" spans="1:12" ht="12.75">
      <c r="A92" s="433" t="s">
        <v>449</v>
      </c>
      <c r="B92" s="433">
        <v>1516</v>
      </c>
      <c r="C92" s="433" t="s">
        <v>661</v>
      </c>
      <c r="D92" s="433" t="s">
        <v>230</v>
      </c>
      <c r="E92" s="433">
        <v>206331</v>
      </c>
      <c r="F92" s="433" t="s">
        <v>705</v>
      </c>
      <c r="G92" s="433" t="s">
        <v>706</v>
      </c>
      <c r="H92" s="433" t="s">
        <v>420</v>
      </c>
      <c r="I92" s="433" t="s">
        <v>453</v>
      </c>
      <c r="L92" s="433" t="s">
        <v>458</v>
      </c>
    </row>
    <row r="93" spans="1:12" ht="12.75">
      <c r="A93" s="433" t="s">
        <v>449</v>
      </c>
      <c r="B93" s="433">
        <v>1456</v>
      </c>
      <c r="C93" s="433" t="s">
        <v>707</v>
      </c>
      <c r="E93" s="433">
        <v>206332</v>
      </c>
      <c r="F93" s="433" t="s">
        <v>708</v>
      </c>
      <c r="G93" s="433" t="s">
        <v>709</v>
      </c>
      <c r="H93" s="433" t="s">
        <v>420</v>
      </c>
      <c r="I93" s="433" t="s">
        <v>453</v>
      </c>
      <c r="L93" s="433" t="s">
        <v>491</v>
      </c>
    </row>
    <row r="94" spans="1:12" ht="12.75">
      <c r="A94" s="433" t="s">
        <v>513</v>
      </c>
      <c r="B94" s="433">
        <v>3558</v>
      </c>
      <c r="C94" s="433" t="s">
        <v>667</v>
      </c>
      <c r="E94" s="433">
        <v>206333</v>
      </c>
      <c r="F94" s="433" t="s">
        <v>710</v>
      </c>
      <c r="G94" s="433" t="s">
        <v>711</v>
      </c>
      <c r="H94" s="433" t="s">
        <v>420</v>
      </c>
      <c r="I94" s="433" t="s">
        <v>453</v>
      </c>
      <c r="K94" s="433" t="s">
        <v>517</v>
      </c>
      <c r="L94" s="433" t="s">
        <v>491</v>
      </c>
    </row>
    <row r="95" spans="1:12" ht="12.75">
      <c r="A95" s="433" t="s">
        <v>513</v>
      </c>
      <c r="B95" s="433">
        <v>2056</v>
      </c>
      <c r="C95" s="433" t="s">
        <v>712</v>
      </c>
      <c r="E95" s="433">
        <v>206334</v>
      </c>
      <c r="F95" s="433" t="s">
        <v>0</v>
      </c>
      <c r="G95" s="433" t="s">
        <v>1</v>
      </c>
      <c r="H95" s="433" t="s">
        <v>420</v>
      </c>
      <c r="I95" s="433" t="s">
        <v>453</v>
      </c>
      <c r="K95" s="433" t="s">
        <v>517</v>
      </c>
      <c r="L95" s="433" t="s">
        <v>491</v>
      </c>
    </row>
    <row r="96" spans="1:12" ht="12.75">
      <c r="A96" s="433" t="s">
        <v>462</v>
      </c>
      <c r="B96" s="433">
        <v>2542</v>
      </c>
      <c r="C96" s="433" t="s">
        <v>680</v>
      </c>
      <c r="E96" s="433">
        <v>206335</v>
      </c>
      <c r="F96" s="433" t="s">
        <v>2</v>
      </c>
      <c r="G96" s="433" t="s">
        <v>3</v>
      </c>
      <c r="H96" s="433" t="s">
        <v>420</v>
      </c>
      <c r="I96" s="433" t="s">
        <v>453</v>
      </c>
      <c r="L96" s="433" t="s">
        <v>491</v>
      </c>
    </row>
    <row r="97" spans="1:12" ht="12.75">
      <c r="A97" s="433" t="s">
        <v>449</v>
      </c>
      <c r="B97" s="433">
        <v>1410</v>
      </c>
      <c r="C97" s="433" t="s">
        <v>699</v>
      </c>
      <c r="D97" s="433" t="s">
        <v>227</v>
      </c>
      <c r="E97" s="433">
        <v>206336</v>
      </c>
      <c r="F97" s="433" t="s">
        <v>4</v>
      </c>
      <c r="G97" s="433" t="s">
        <v>5</v>
      </c>
      <c r="H97" s="433" t="s">
        <v>420</v>
      </c>
      <c r="I97" s="433" t="s">
        <v>453</v>
      </c>
      <c r="L97" s="433" t="s">
        <v>458</v>
      </c>
    </row>
    <row r="98" spans="1:12" ht="12.75">
      <c r="A98" s="433" t="s">
        <v>449</v>
      </c>
      <c r="B98" s="433">
        <v>1451</v>
      </c>
      <c r="C98" s="433" t="s">
        <v>669</v>
      </c>
      <c r="E98" s="433">
        <v>206337</v>
      </c>
      <c r="F98" s="433" t="s">
        <v>6</v>
      </c>
      <c r="G98" s="433" t="s">
        <v>7</v>
      </c>
      <c r="H98" s="433" t="s">
        <v>420</v>
      </c>
      <c r="I98" s="433" t="s">
        <v>453</v>
      </c>
      <c r="L98" s="433" t="s">
        <v>458</v>
      </c>
    </row>
    <row r="99" spans="1:12" ht="12.75">
      <c r="A99" s="433" t="s">
        <v>449</v>
      </c>
      <c r="B99" s="433">
        <v>4278</v>
      </c>
      <c r="C99" s="433" t="s">
        <v>696</v>
      </c>
      <c r="D99" s="433" t="s">
        <v>224</v>
      </c>
      <c r="E99" s="433">
        <v>206338</v>
      </c>
      <c r="F99" s="433" t="s">
        <v>8</v>
      </c>
      <c r="G99" s="433" t="s">
        <v>9</v>
      </c>
      <c r="H99" s="433" t="s">
        <v>420</v>
      </c>
      <c r="I99" s="433" t="s">
        <v>453</v>
      </c>
      <c r="L99" s="433" t="s">
        <v>491</v>
      </c>
    </row>
    <row r="100" spans="1:12" ht="12.75">
      <c r="A100" s="433" t="s">
        <v>462</v>
      </c>
      <c r="B100" s="433">
        <v>2323</v>
      </c>
      <c r="C100" s="433" t="s">
        <v>672</v>
      </c>
      <c r="E100" s="433">
        <v>206339</v>
      </c>
      <c r="F100" s="433" t="s">
        <v>10</v>
      </c>
      <c r="G100" s="433" t="s">
        <v>11</v>
      </c>
      <c r="H100" s="433" t="s">
        <v>420</v>
      </c>
      <c r="I100" s="433" t="s">
        <v>453</v>
      </c>
      <c r="L100" s="433" t="s">
        <v>491</v>
      </c>
    </row>
    <row r="101" spans="1:12" ht="12.75">
      <c r="A101" s="433" t="s">
        <v>513</v>
      </c>
      <c r="B101" s="433">
        <v>2478</v>
      </c>
      <c r="C101" s="433" t="s">
        <v>12</v>
      </c>
      <c r="E101" s="433">
        <v>206340</v>
      </c>
      <c r="F101" s="433" t="s">
        <v>13</v>
      </c>
      <c r="G101" s="433" t="s">
        <v>14</v>
      </c>
      <c r="H101" s="433" t="s">
        <v>420</v>
      </c>
      <c r="I101" s="433" t="s">
        <v>453</v>
      </c>
      <c r="K101" s="433" t="s">
        <v>517</v>
      </c>
      <c r="L101" s="433" t="s">
        <v>491</v>
      </c>
    </row>
    <row r="102" spans="1:12" ht="12.75">
      <c r="A102" s="433" t="s">
        <v>449</v>
      </c>
      <c r="B102" s="433">
        <v>1516</v>
      </c>
      <c r="C102" s="433" t="s">
        <v>661</v>
      </c>
      <c r="D102" s="433" t="s">
        <v>230</v>
      </c>
      <c r="E102" s="433">
        <v>206341</v>
      </c>
      <c r="F102" s="433" t="s">
        <v>15</v>
      </c>
      <c r="G102" s="433" t="s">
        <v>16</v>
      </c>
      <c r="H102" s="433" t="s">
        <v>420</v>
      </c>
      <c r="I102" s="433" t="s">
        <v>453</v>
      </c>
      <c r="L102" s="433" t="s">
        <v>458</v>
      </c>
    </row>
    <row r="103" spans="1:12" ht="12.75">
      <c r="A103" s="433" t="s">
        <v>513</v>
      </c>
      <c r="B103" s="433">
        <v>2096</v>
      </c>
      <c r="C103" s="433" t="s">
        <v>17</v>
      </c>
      <c r="E103" s="433">
        <v>206498</v>
      </c>
      <c r="F103" s="433" t="s">
        <v>18</v>
      </c>
      <c r="G103" s="433" t="s">
        <v>19</v>
      </c>
      <c r="H103" s="433" t="s">
        <v>420</v>
      </c>
      <c r="I103" s="433" t="s">
        <v>453</v>
      </c>
      <c r="K103" s="433" t="s">
        <v>517</v>
      </c>
      <c r="L103" s="433" t="s">
        <v>458</v>
      </c>
    </row>
    <row r="104" spans="1:12" ht="12.75">
      <c r="A104" s="433" t="s">
        <v>449</v>
      </c>
      <c r="B104" s="433">
        <v>4696</v>
      </c>
      <c r="C104" s="433" t="s">
        <v>20</v>
      </c>
      <c r="E104" s="433">
        <v>206499</v>
      </c>
      <c r="F104" s="433" t="s">
        <v>21</v>
      </c>
      <c r="G104" s="433" t="s">
        <v>22</v>
      </c>
      <c r="H104" s="433" t="s">
        <v>420</v>
      </c>
      <c r="I104" s="433" t="s">
        <v>453</v>
      </c>
      <c r="L104" s="433" t="s">
        <v>458</v>
      </c>
    </row>
    <row r="105" spans="1:12" ht="12.75">
      <c r="A105" s="433" t="s">
        <v>513</v>
      </c>
      <c r="B105" s="433">
        <v>2363</v>
      </c>
      <c r="C105" s="433" t="s">
        <v>23</v>
      </c>
      <c r="E105" s="433">
        <v>206500</v>
      </c>
      <c r="F105" s="433" t="s">
        <v>24</v>
      </c>
      <c r="G105" s="433" t="s">
        <v>25</v>
      </c>
      <c r="H105" s="433" t="s">
        <v>417</v>
      </c>
      <c r="I105" s="433" t="s">
        <v>453</v>
      </c>
      <c r="J105" s="433">
        <v>60</v>
      </c>
      <c r="K105" s="433" t="s">
        <v>453</v>
      </c>
      <c r="L105" s="433" t="s">
        <v>26</v>
      </c>
    </row>
    <row r="106" spans="1:12" ht="12.75">
      <c r="A106" s="433" t="s">
        <v>513</v>
      </c>
      <c r="B106" s="433">
        <v>2441</v>
      </c>
      <c r="C106" s="433" t="s">
        <v>27</v>
      </c>
      <c r="E106" s="433">
        <v>206506</v>
      </c>
      <c r="F106" s="433" t="s">
        <v>28</v>
      </c>
      <c r="G106" s="433" t="s">
        <v>29</v>
      </c>
      <c r="H106" s="433" t="s">
        <v>420</v>
      </c>
      <c r="I106" s="433" t="s">
        <v>453</v>
      </c>
      <c r="K106" s="433" t="s">
        <v>517</v>
      </c>
      <c r="L106" s="433" t="s">
        <v>491</v>
      </c>
    </row>
    <row r="107" spans="1:12" ht="12.75">
      <c r="A107" s="433" t="s">
        <v>449</v>
      </c>
      <c r="B107" s="433">
        <v>1533</v>
      </c>
      <c r="C107" s="433" t="s">
        <v>30</v>
      </c>
      <c r="D107" s="433" t="s">
        <v>224</v>
      </c>
      <c r="E107" s="433">
        <v>206507</v>
      </c>
      <c r="F107" s="433" t="s">
        <v>31</v>
      </c>
      <c r="G107" s="433" t="s">
        <v>32</v>
      </c>
      <c r="H107" s="433" t="s">
        <v>420</v>
      </c>
      <c r="I107" s="433" t="s">
        <v>453</v>
      </c>
      <c r="L107" s="433" t="s">
        <v>458</v>
      </c>
    </row>
    <row r="108" spans="1:12" ht="12.75">
      <c r="A108" s="433" t="s">
        <v>449</v>
      </c>
      <c r="B108" s="433">
        <v>4696</v>
      </c>
      <c r="C108" s="433" t="s">
        <v>20</v>
      </c>
      <c r="E108" s="433">
        <v>206508</v>
      </c>
      <c r="F108" s="433" t="s">
        <v>33</v>
      </c>
      <c r="G108" s="433" t="s">
        <v>34</v>
      </c>
      <c r="H108" s="433" t="s">
        <v>420</v>
      </c>
      <c r="I108" s="433" t="s">
        <v>453</v>
      </c>
      <c r="L108" s="433" t="s">
        <v>458</v>
      </c>
    </row>
    <row r="109" spans="1:12" ht="12.75">
      <c r="A109" s="433" t="s">
        <v>513</v>
      </c>
      <c r="B109" s="433">
        <v>2096</v>
      </c>
      <c r="C109" s="433" t="s">
        <v>17</v>
      </c>
      <c r="E109" s="433">
        <v>206509</v>
      </c>
      <c r="F109" s="433" t="s">
        <v>35</v>
      </c>
      <c r="G109" s="433" t="s">
        <v>36</v>
      </c>
      <c r="H109" s="433" t="s">
        <v>420</v>
      </c>
      <c r="I109" s="433" t="s">
        <v>453</v>
      </c>
      <c r="K109" s="433" t="s">
        <v>517</v>
      </c>
      <c r="L109" s="433" t="s">
        <v>458</v>
      </c>
    </row>
    <row r="110" spans="1:12" ht="12.75">
      <c r="A110" s="433" t="s">
        <v>449</v>
      </c>
      <c r="B110" s="433">
        <v>1449</v>
      </c>
      <c r="C110" s="433" t="s">
        <v>37</v>
      </c>
      <c r="D110" s="433" t="s">
        <v>230</v>
      </c>
      <c r="E110" s="433">
        <v>206510</v>
      </c>
      <c r="F110" s="433" t="s">
        <v>38</v>
      </c>
      <c r="G110" s="433" t="s">
        <v>39</v>
      </c>
      <c r="H110" s="433" t="s">
        <v>420</v>
      </c>
      <c r="I110" s="433" t="s">
        <v>453</v>
      </c>
      <c r="L110" s="433" t="s">
        <v>458</v>
      </c>
    </row>
    <row r="111" spans="1:12" ht="12.75">
      <c r="A111" s="433" t="s">
        <v>462</v>
      </c>
      <c r="B111" s="433">
        <v>2708</v>
      </c>
      <c r="C111" s="433" t="s">
        <v>40</v>
      </c>
      <c r="E111" s="433">
        <v>206511</v>
      </c>
      <c r="F111" s="433" t="s">
        <v>41</v>
      </c>
      <c r="G111" s="433" t="s">
        <v>42</v>
      </c>
      <c r="H111" s="433" t="s">
        <v>420</v>
      </c>
      <c r="I111" s="433" t="s">
        <v>453</v>
      </c>
      <c r="L111" s="433" t="s">
        <v>458</v>
      </c>
    </row>
    <row r="112" spans="1:12" ht="12.75">
      <c r="A112" s="433" t="s">
        <v>462</v>
      </c>
      <c r="B112" s="433">
        <v>2252</v>
      </c>
      <c r="C112" s="433" t="s">
        <v>43</v>
      </c>
      <c r="E112" s="433">
        <v>206512</v>
      </c>
      <c r="F112" s="433" t="s">
        <v>44</v>
      </c>
      <c r="G112" s="433" t="s">
        <v>45</v>
      </c>
      <c r="H112" s="433" t="s">
        <v>420</v>
      </c>
      <c r="I112" s="433" t="s">
        <v>453</v>
      </c>
      <c r="L112" s="433" t="s">
        <v>458</v>
      </c>
    </row>
    <row r="113" spans="1:12" ht="12.75">
      <c r="A113" s="433" t="s">
        <v>462</v>
      </c>
      <c r="B113" s="433">
        <v>2253</v>
      </c>
      <c r="C113" s="433" t="s">
        <v>46</v>
      </c>
      <c r="E113" s="433">
        <v>206513</v>
      </c>
      <c r="F113" s="433" t="s">
        <v>47</v>
      </c>
      <c r="G113" s="433" t="s">
        <v>48</v>
      </c>
      <c r="H113" s="433" t="s">
        <v>420</v>
      </c>
      <c r="I113" s="433" t="s">
        <v>453</v>
      </c>
      <c r="L113" s="433" t="s">
        <v>458</v>
      </c>
    </row>
    <row r="114" spans="1:12" ht="12.75">
      <c r="A114" s="433" t="s">
        <v>449</v>
      </c>
      <c r="B114" s="433">
        <v>1533</v>
      </c>
      <c r="C114" s="433" t="s">
        <v>30</v>
      </c>
      <c r="D114" s="433" t="s">
        <v>224</v>
      </c>
      <c r="E114" s="433">
        <v>206514</v>
      </c>
      <c r="F114" s="433" t="s">
        <v>49</v>
      </c>
      <c r="G114" s="433" t="s">
        <v>50</v>
      </c>
      <c r="H114" s="433" t="s">
        <v>420</v>
      </c>
      <c r="I114" s="433" t="s">
        <v>453</v>
      </c>
      <c r="L114" s="433" t="s">
        <v>458</v>
      </c>
    </row>
    <row r="115" spans="1:12" ht="12.75">
      <c r="A115" s="433" t="s">
        <v>449</v>
      </c>
      <c r="B115" s="433">
        <v>1438</v>
      </c>
      <c r="C115" s="433" t="s">
        <v>450</v>
      </c>
      <c r="D115" s="433" t="s">
        <v>227</v>
      </c>
      <c r="E115" s="433">
        <v>206515</v>
      </c>
      <c r="F115" s="433" t="s">
        <v>51</v>
      </c>
      <c r="G115" s="433" t="s">
        <v>52</v>
      </c>
      <c r="H115" s="433" t="s">
        <v>420</v>
      </c>
      <c r="I115" s="433" t="s">
        <v>453</v>
      </c>
      <c r="L115" s="433" t="s">
        <v>458</v>
      </c>
    </row>
    <row r="116" spans="1:12" ht="12.75">
      <c r="A116" s="433" t="s">
        <v>462</v>
      </c>
      <c r="B116" s="433">
        <v>2530</v>
      </c>
      <c r="C116" s="433" t="s">
        <v>53</v>
      </c>
      <c r="E116" s="433">
        <v>206516</v>
      </c>
      <c r="F116" s="433" t="s">
        <v>54</v>
      </c>
      <c r="G116" s="433" t="s">
        <v>55</v>
      </c>
      <c r="H116" s="433" t="s">
        <v>420</v>
      </c>
      <c r="I116" s="433" t="s">
        <v>453</v>
      </c>
      <c r="L116" s="433" t="s">
        <v>469</v>
      </c>
    </row>
    <row r="117" spans="1:12" ht="12.75">
      <c r="A117" s="433" t="s">
        <v>513</v>
      </c>
      <c r="B117" s="433">
        <v>2096</v>
      </c>
      <c r="C117" s="433" t="s">
        <v>17</v>
      </c>
      <c r="E117" s="433">
        <v>206517</v>
      </c>
      <c r="F117" s="433" t="s">
        <v>56</v>
      </c>
      <c r="G117" s="433" t="s">
        <v>57</v>
      </c>
      <c r="H117" s="433" t="s">
        <v>420</v>
      </c>
      <c r="I117" s="433" t="s">
        <v>453</v>
      </c>
      <c r="K117" s="433" t="s">
        <v>517</v>
      </c>
      <c r="L117" s="433" t="s">
        <v>458</v>
      </c>
    </row>
    <row r="118" spans="1:12" ht="12.75">
      <c r="A118" s="433" t="s">
        <v>462</v>
      </c>
      <c r="B118" s="433">
        <v>2254</v>
      </c>
      <c r="C118" s="433" t="s">
        <v>58</v>
      </c>
      <c r="E118" s="433">
        <v>206518</v>
      </c>
      <c r="F118" s="433" t="s">
        <v>59</v>
      </c>
      <c r="G118" s="433" t="s">
        <v>60</v>
      </c>
      <c r="H118" s="433" t="s">
        <v>420</v>
      </c>
      <c r="I118" s="433" t="s">
        <v>453</v>
      </c>
      <c r="L118" s="433" t="s">
        <v>458</v>
      </c>
    </row>
    <row r="119" spans="1:12" ht="12.75">
      <c r="A119" s="433" t="s">
        <v>449</v>
      </c>
      <c r="B119" s="433">
        <v>1452</v>
      </c>
      <c r="C119" s="433" t="s">
        <v>540</v>
      </c>
      <c r="E119" s="433">
        <v>206519</v>
      </c>
      <c r="F119" s="433" t="s">
        <v>61</v>
      </c>
      <c r="G119" s="433" t="s">
        <v>62</v>
      </c>
      <c r="H119" s="433" t="s">
        <v>420</v>
      </c>
      <c r="I119" s="433" t="s">
        <v>453</v>
      </c>
      <c r="L119" s="433" t="s">
        <v>491</v>
      </c>
    </row>
    <row r="120" spans="1:12" ht="12.75">
      <c r="A120" s="433" t="s">
        <v>691</v>
      </c>
      <c r="B120" s="433">
        <v>4457</v>
      </c>
      <c r="C120" s="433" t="s">
        <v>63</v>
      </c>
      <c r="E120" s="433">
        <v>206520</v>
      </c>
      <c r="F120" s="433" t="s">
        <v>64</v>
      </c>
      <c r="G120" s="433" t="s">
        <v>65</v>
      </c>
      <c r="H120" s="433" t="s">
        <v>420</v>
      </c>
      <c r="I120" s="433" t="s">
        <v>453</v>
      </c>
      <c r="J120" s="433">
        <v>100</v>
      </c>
      <c r="L120" s="433" t="s">
        <v>491</v>
      </c>
    </row>
    <row r="121" spans="1:12" ht="12.75">
      <c r="A121" s="433" t="s">
        <v>462</v>
      </c>
      <c r="B121" s="433">
        <v>2255</v>
      </c>
      <c r="C121" s="433" t="s">
        <v>66</v>
      </c>
      <c r="E121" s="433">
        <v>206521</v>
      </c>
      <c r="F121" s="433" t="s">
        <v>60</v>
      </c>
      <c r="G121" s="433" t="s">
        <v>67</v>
      </c>
      <c r="H121" s="433" t="s">
        <v>420</v>
      </c>
      <c r="I121" s="433" t="s">
        <v>453</v>
      </c>
      <c r="L121" s="433" t="s">
        <v>458</v>
      </c>
    </row>
    <row r="122" spans="1:12" ht="12.75">
      <c r="A122" s="433" t="s">
        <v>449</v>
      </c>
      <c r="B122" s="433">
        <v>1438</v>
      </c>
      <c r="C122" s="433" t="s">
        <v>450</v>
      </c>
      <c r="D122" s="433" t="s">
        <v>227</v>
      </c>
      <c r="E122" s="433">
        <v>206522</v>
      </c>
      <c r="F122" s="433" t="s">
        <v>68</v>
      </c>
      <c r="G122" s="433" t="s">
        <v>69</v>
      </c>
      <c r="H122" s="433" t="s">
        <v>420</v>
      </c>
      <c r="I122" s="433" t="s">
        <v>453</v>
      </c>
      <c r="L122" s="433" t="s">
        <v>458</v>
      </c>
    </row>
    <row r="123" spans="1:12" ht="12.75">
      <c r="A123" s="433" t="s">
        <v>449</v>
      </c>
      <c r="B123" s="433">
        <v>1533</v>
      </c>
      <c r="C123" s="433" t="s">
        <v>30</v>
      </c>
      <c r="D123" s="433" t="s">
        <v>224</v>
      </c>
      <c r="E123" s="433">
        <v>206523</v>
      </c>
      <c r="F123" s="433" t="s">
        <v>70</v>
      </c>
      <c r="G123" s="433" t="s">
        <v>71</v>
      </c>
      <c r="H123" s="433" t="s">
        <v>420</v>
      </c>
      <c r="I123" s="433" t="s">
        <v>453</v>
      </c>
      <c r="L123" s="433" t="s">
        <v>458</v>
      </c>
    </row>
    <row r="124" spans="1:12" ht="12.75">
      <c r="A124" s="433" t="s">
        <v>513</v>
      </c>
      <c r="B124" s="433">
        <v>2096</v>
      </c>
      <c r="C124" s="433" t="s">
        <v>17</v>
      </c>
      <c r="E124" s="433">
        <v>206524</v>
      </c>
      <c r="F124" s="433" t="s">
        <v>72</v>
      </c>
      <c r="G124" s="433" t="s">
        <v>73</v>
      </c>
      <c r="H124" s="433" t="s">
        <v>420</v>
      </c>
      <c r="I124" s="433" t="s">
        <v>453</v>
      </c>
      <c r="K124" s="433" t="s">
        <v>517</v>
      </c>
      <c r="L124" s="433" t="s">
        <v>458</v>
      </c>
    </row>
    <row r="125" spans="1:12" ht="12.75">
      <c r="A125" s="433" t="s">
        <v>691</v>
      </c>
      <c r="B125" s="433">
        <v>4456</v>
      </c>
      <c r="C125" s="433" t="s">
        <v>74</v>
      </c>
      <c r="E125" s="433">
        <v>206525</v>
      </c>
      <c r="F125" s="433" t="s">
        <v>75</v>
      </c>
      <c r="G125" s="433" t="s">
        <v>76</v>
      </c>
      <c r="H125" s="433" t="s">
        <v>420</v>
      </c>
      <c r="I125" s="433" t="s">
        <v>453</v>
      </c>
      <c r="J125" s="433">
        <v>100</v>
      </c>
      <c r="L125" s="433" t="s">
        <v>491</v>
      </c>
    </row>
    <row r="126" spans="1:12" ht="12.75">
      <c r="A126" s="433" t="s">
        <v>462</v>
      </c>
      <c r="B126" s="433">
        <v>2531</v>
      </c>
      <c r="C126" s="433" t="s">
        <v>77</v>
      </c>
      <c r="E126" s="433">
        <v>206526</v>
      </c>
      <c r="F126" s="433" t="s">
        <v>78</v>
      </c>
      <c r="G126" s="433" t="s">
        <v>79</v>
      </c>
      <c r="H126" s="433" t="s">
        <v>420</v>
      </c>
      <c r="I126" s="433" t="s">
        <v>453</v>
      </c>
      <c r="L126" s="433" t="s">
        <v>469</v>
      </c>
    </row>
    <row r="127" spans="1:12" ht="12.75">
      <c r="A127" s="433" t="s">
        <v>462</v>
      </c>
      <c r="B127" s="433">
        <v>2256</v>
      </c>
      <c r="C127" s="433" t="s">
        <v>80</v>
      </c>
      <c r="E127" s="433">
        <v>206527</v>
      </c>
      <c r="F127" s="433" t="s">
        <v>81</v>
      </c>
      <c r="G127" s="433" t="s">
        <v>82</v>
      </c>
      <c r="H127" s="433" t="s">
        <v>420</v>
      </c>
      <c r="I127" s="433" t="s">
        <v>453</v>
      </c>
      <c r="L127" s="433" t="s">
        <v>458</v>
      </c>
    </row>
    <row r="128" spans="1:12" ht="12.75">
      <c r="A128" s="433" t="s">
        <v>449</v>
      </c>
      <c r="B128" s="433">
        <v>1453</v>
      </c>
      <c r="C128" s="433" t="s">
        <v>83</v>
      </c>
      <c r="E128" s="433">
        <v>206529</v>
      </c>
      <c r="F128" s="433" t="s">
        <v>84</v>
      </c>
      <c r="G128" s="433" t="s">
        <v>85</v>
      </c>
      <c r="H128" s="433" t="s">
        <v>420</v>
      </c>
      <c r="I128" s="433" t="s">
        <v>453</v>
      </c>
      <c r="L128" s="433" t="s">
        <v>491</v>
      </c>
    </row>
    <row r="129" spans="1:12" ht="12.75">
      <c r="A129" s="433" t="s">
        <v>462</v>
      </c>
      <c r="B129" s="433">
        <v>2372</v>
      </c>
      <c r="C129" s="433" t="s">
        <v>86</v>
      </c>
      <c r="E129" s="433">
        <v>206530</v>
      </c>
      <c r="F129" s="433" t="s">
        <v>87</v>
      </c>
      <c r="G129" s="433" t="s">
        <v>88</v>
      </c>
      <c r="H129" s="433" t="s">
        <v>420</v>
      </c>
      <c r="I129" s="433" t="s">
        <v>453</v>
      </c>
      <c r="L129" s="433" t="s">
        <v>454</v>
      </c>
    </row>
    <row r="130" spans="1:12" ht="12.75">
      <c r="A130" s="433" t="s">
        <v>462</v>
      </c>
      <c r="B130" s="433">
        <v>2257</v>
      </c>
      <c r="C130" s="433" t="s">
        <v>89</v>
      </c>
      <c r="E130" s="433">
        <v>206531</v>
      </c>
      <c r="F130" s="433" t="s">
        <v>90</v>
      </c>
      <c r="G130" s="433" t="s">
        <v>91</v>
      </c>
      <c r="H130" s="433" t="s">
        <v>420</v>
      </c>
      <c r="I130" s="433" t="s">
        <v>453</v>
      </c>
      <c r="L130" s="433" t="s">
        <v>458</v>
      </c>
    </row>
    <row r="131" spans="1:12" ht="12.75">
      <c r="A131" s="433" t="s">
        <v>449</v>
      </c>
      <c r="B131" s="433">
        <v>1438</v>
      </c>
      <c r="C131" s="433" t="s">
        <v>450</v>
      </c>
      <c r="D131" s="433" t="s">
        <v>227</v>
      </c>
      <c r="E131" s="433">
        <v>206532</v>
      </c>
      <c r="F131" s="433" t="s">
        <v>92</v>
      </c>
      <c r="G131" s="433" t="s">
        <v>93</v>
      </c>
      <c r="H131" s="433" t="s">
        <v>420</v>
      </c>
      <c r="I131" s="433" t="s">
        <v>453</v>
      </c>
      <c r="L131" s="433" t="s">
        <v>458</v>
      </c>
    </row>
    <row r="132" spans="1:12" ht="12.75">
      <c r="A132" s="433" t="s">
        <v>449</v>
      </c>
      <c r="B132" s="433">
        <v>1533</v>
      </c>
      <c r="C132" s="433" t="s">
        <v>30</v>
      </c>
      <c r="D132" s="433" t="s">
        <v>224</v>
      </c>
      <c r="E132" s="433">
        <v>206533</v>
      </c>
      <c r="F132" s="433" t="s">
        <v>94</v>
      </c>
      <c r="G132" s="433" t="s">
        <v>95</v>
      </c>
      <c r="H132" s="433" t="s">
        <v>420</v>
      </c>
      <c r="I132" s="433" t="s">
        <v>453</v>
      </c>
      <c r="L132" s="433" t="s">
        <v>458</v>
      </c>
    </row>
    <row r="133" spans="1:12" ht="12.75">
      <c r="A133" s="433" t="s">
        <v>691</v>
      </c>
      <c r="B133" s="433">
        <v>4457</v>
      </c>
      <c r="C133" s="433" t="s">
        <v>63</v>
      </c>
      <c r="E133" s="433">
        <v>206534</v>
      </c>
      <c r="F133" s="433" t="s">
        <v>96</v>
      </c>
      <c r="G133" s="433" t="s">
        <v>97</v>
      </c>
      <c r="H133" s="433" t="s">
        <v>420</v>
      </c>
      <c r="I133" s="433" t="s">
        <v>453</v>
      </c>
      <c r="J133" s="433">
        <v>100</v>
      </c>
      <c r="L133" s="433" t="s">
        <v>469</v>
      </c>
    </row>
    <row r="134" spans="1:12" ht="12.75">
      <c r="A134" s="433" t="s">
        <v>513</v>
      </c>
      <c r="B134" s="433">
        <v>2364</v>
      </c>
      <c r="C134" s="433" t="s">
        <v>98</v>
      </c>
      <c r="E134" s="433">
        <v>206535</v>
      </c>
      <c r="F134" s="433" t="s">
        <v>99</v>
      </c>
      <c r="G134" s="433" t="s">
        <v>100</v>
      </c>
      <c r="H134" s="433" t="s">
        <v>420</v>
      </c>
      <c r="I134" s="433" t="s">
        <v>453</v>
      </c>
      <c r="K134" s="433" t="s">
        <v>517</v>
      </c>
      <c r="L134" s="433" t="s">
        <v>649</v>
      </c>
    </row>
    <row r="135" spans="1:12" ht="12.75">
      <c r="A135" s="433" t="s">
        <v>513</v>
      </c>
      <c r="B135" s="433">
        <v>2349</v>
      </c>
      <c r="C135" s="433" t="s">
        <v>101</v>
      </c>
      <c r="E135" s="433">
        <v>206536</v>
      </c>
      <c r="F135" s="433" t="s">
        <v>102</v>
      </c>
      <c r="G135" s="433" t="s">
        <v>103</v>
      </c>
      <c r="H135" s="433" t="s">
        <v>420</v>
      </c>
      <c r="I135" s="433" t="s">
        <v>453</v>
      </c>
      <c r="J135" s="433">
        <v>40</v>
      </c>
      <c r="K135" s="433" t="s">
        <v>517</v>
      </c>
      <c r="L135" s="433" t="s">
        <v>469</v>
      </c>
    </row>
    <row r="136" spans="1:12" ht="12.75">
      <c r="A136" s="433" t="s">
        <v>449</v>
      </c>
      <c r="B136" s="433">
        <v>1382</v>
      </c>
      <c r="C136" s="433" t="s">
        <v>104</v>
      </c>
      <c r="D136" s="433" t="s">
        <v>224</v>
      </c>
      <c r="E136" s="433">
        <v>206537</v>
      </c>
      <c r="F136" s="433" t="s">
        <v>105</v>
      </c>
      <c r="G136" s="433" t="s">
        <v>106</v>
      </c>
      <c r="H136" s="433" t="s">
        <v>420</v>
      </c>
      <c r="I136" s="433" t="s">
        <v>453</v>
      </c>
      <c r="L136" s="433" t="s">
        <v>454</v>
      </c>
    </row>
    <row r="137" spans="1:12" ht="12.75">
      <c r="A137" s="433" t="s">
        <v>513</v>
      </c>
      <c r="B137" s="433">
        <v>2055</v>
      </c>
      <c r="C137" s="433" t="s">
        <v>107</v>
      </c>
      <c r="E137" s="433">
        <v>206538</v>
      </c>
      <c r="F137" s="433" t="s">
        <v>108</v>
      </c>
      <c r="G137" s="433" t="s">
        <v>109</v>
      </c>
      <c r="H137" s="433" t="s">
        <v>417</v>
      </c>
      <c r="I137" s="433" t="s">
        <v>453</v>
      </c>
      <c r="J137" s="433">
        <v>60</v>
      </c>
      <c r="K137" s="433" t="s">
        <v>453</v>
      </c>
      <c r="L137" s="433" t="s">
        <v>110</v>
      </c>
    </row>
    <row r="138" spans="1:12" ht="12.75">
      <c r="A138" s="433" t="s">
        <v>449</v>
      </c>
      <c r="B138" s="433">
        <v>1449</v>
      </c>
      <c r="C138" s="433" t="s">
        <v>37</v>
      </c>
      <c r="D138" s="433" t="s">
        <v>230</v>
      </c>
      <c r="E138" s="433">
        <v>206542</v>
      </c>
      <c r="F138" s="433" t="s">
        <v>111</v>
      </c>
      <c r="G138" s="433" t="s">
        <v>112</v>
      </c>
      <c r="H138" s="433" t="s">
        <v>420</v>
      </c>
      <c r="I138" s="433" t="s">
        <v>453</v>
      </c>
      <c r="L138" s="433" t="s">
        <v>458</v>
      </c>
    </row>
    <row r="139" spans="1:12" ht="12.75">
      <c r="A139" s="433" t="s">
        <v>449</v>
      </c>
      <c r="B139" s="433">
        <v>1533</v>
      </c>
      <c r="C139" s="433" t="s">
        <v>30</v>
      </c>
      <c r="D139" s="433" t="s">
        <v>224</v>
      </c>
      <c r="E139" s="433">
        <v>206543</v>
      </c>
      <c r="F139" s="433" t="s">
        <v>113</v>
      </c>
      <c r="G139" s="433" t="s">
        <v>114</v>
      </c>
      <c r="H139" s="433" t="s">
        <v>420</v>
      </c>
      <c r="I139" s="433" t="s">
        <v>453</v>
      </c>
      <c r="L139" s="433" t="s">
        <v>458</v>
      </c>
    </row>
    <row r="140" spans="1:12" ht="12.75">
      <c r="A140" s="433" t="s">
        <v>462</v>
      </c>
      <c r="B140" s="433">
        <v>2419</v>
      </c>
      <c r="C140" s="433" t="s">
        <v>115</v>
      </c>
      <c r="E140" s="433">
        <v>206544</v>
      </c>
      <c r="F140" s="433" t="s">
        <v>116</v>
      </c>
      <c r="G140" s="433" t="s">
        <v>117</v>
      </c>
      <c r="H140" s="433" t="s">
        <v>420</v>
      </c>
      <c r="I140" s="433" t="s">
        <v>453</v>
      </c>
      <c r="L140" s="433" t="s">
        <v>458</v>
      </c>
    </row>
    <row r="141" spans="1:12" ht="12.75">
      <c r="A141" s="433" t="s">
        <v>513</v>
      </c>
      <c r="B141" s="433">
        <v>2607</v>
      </c>
      <c r="C141" s="433" t="s">
        <v>118</v>
      </c>
      <c r="E141" s="433">
        <v>206545</v>
      </c>
      <c r="F141" s="433" t="s">
        <v>119</v>
      </c>
      <c r="G141" s="433" t="s">
        <v>120</v>
      </c>
      <c r="H141" s="433" t="s">
        <v>420</v>
      </c>
      <c r="I141" s="433" t="s">
        <v>453</v>
      </c>
      <c r="K141" s="433" t="s">
        <v>517</v>
      </c>
      <c r="L141" s="433" t="s">
        <v>458</v>
      </c>
    </row>
    <row r="142" spans="1:12" ht="12.75">
      <c r="A142" s="433" t="s">
        <v>449</v>
      </c>
      <c r="B142" s="433">
        <v>1521</v>
      </c>
      <c r="C142" s="433" t="s">
        <v>121</v>
      </c>
      <c r="D142" s="433" t="s">
        <v>224</v>
      </c>
      <c r="E142" s="433">
        <v>206656</v>
      </c>
      <c r="F142" s="433" t="s">
        <v>122</v>
      </c>
      <c r="G142" s="433" t="s">
        <v>123</v>
      </c>
      <c r="H142" s="433" t="s">
        <v>420</v>
      </c>
      <c r="I142" s="433" t="s">
        <v>453</v>
      </c>
      <c r="L142" s="433" t="s">
        <v>458</v>
      </c>
    </row>
    <row r="143" spans="1:12" ht="12.75">
      <c r="A143" s="433" t="s">
        <v>462</v>
      </c>
      <c r="B143" s="433">
        <v>3633</v>
      </c>
      <c r="C143" s="433" t="s">
        <v>124</v>
      </c>
      <c r="E143" s="433">
        <v>206657</v>
      </c>
      <c r="F143" s="433" t="s">
        <v>125</v>
      </c>
      <c r="G143" s="433" t="s">
        <v>126</v>
      </c>
      <c r="H143" s="433" t="s">
        <v>420</v>
      </c>
      <c r="I143" s="433" t="s">
        <v>453</v>
      </c>
      <c r="L143" s="433" t="s">
        <v>458</v>
      </c>
    </row>
    <row r="144" spans="1:12" ht="12.75">
      <c r="A144" s="433" t="s">
        <v>449</v>
      </c>
      <c r="B144" s="433">
        <v>1532</v>
      </c>
      <c r="C144" s="433" t="s">
        <v>127</v>
      </c>
      <c r="D144" s="433" t="s">
        <v>227</v>
      </c>
      <c r="E144" s="433">
        <v>206658</v>
      </c>
      <c r="F144" s="433" t="s">
        <v>128</v>
      </c>
      <c r="G144" s="433" t="s">
        <v>129</v>
      </c>
      <c r="H144" s="433" t="s">
        <v>420</v>
      </c>
      <c r="I144" s="433" t="s">
        <v>453</v>
      </c>
      <c r="L144" s="433" t="s">
        <v>491</v>
      </c>
    </row>
    <row r="145" spans="1:12" ht="12.75">
      <c r="A145" s="433" t="s">
        <v>462</v>
      </c>
      <c r="B145" s="433">
        <v>2088</v>
      </c>
      <c r="C145" s="433" t="s">
        <v>130</v>
      </c>
      <c r="E145" s="433">
        <v>206659</v>
      </c>
      <c r="F145" s="433" t="s">
        <v>131</v>
      </c>
      <c r="G145" s="433" t="s">
        <v>132</v>
      </c>
      <c r="H145" s="433" t="s">
        <v>420</v>
      </c>
      <c r="I145" s="433" t="s">
        <v>453</v>
      </c>
      <c r="L145" s="433" t="s">
        <v>458</v>
      </c>
    </row>
    <row r="146" spans="1:12" ht="12.75">
      <c r="A146" s="433" t="s">
        <v>513</v>
      </c>
      <c r="B146" s="433">
        <v>2496</v>
      </c>
      <c r="C146" s="433" t="s">
        <v>133</v>
      </c>
      <c r="E146" s="433">
        <v>206660</v>
      </c>
      <c r="F146" s="433" t="s">
        <v>134</v>
      </c>
      <c r="G146" s="433" t="s">
        <v>135</v>
      </c>
      <c r="H146" s="433" t="s">
        <v>417</v>
      </c>
      <c r="I146" s="433" t="s">
        <v>453</v>
      </c>
      <c r="K146" s="433" t="s">
        <v>453</v>
      </c>
      <c r="L146" s="433" t="s">
        <v>136</v>
      </c>
    </row>
    <row r="147" spans="1:12" ht="12.75">
      <c r="A147" s="433" t="s">
        <v>449</v>
      </c>
      <c r="B147" s="433">
        <v>3796</v>
      </c>
      <c r="C147" s="433" t="s">
        <v>137</v>
      </c>
      <c r="E147" s="433">
        <v>206663</v>
      </c>
      <c r="F147" s="433" t="s">
        <v>138</v>
      </c>
      <c r="G147" s="433" t="s">
        <v>139</v>
      </c>
      <c r="H147" s="433" t="s">
        <v>420</v>
      </c>
      <c r="I147" s="433" t="s">
        <v>453</v>
      </c>
      <c r="L147" s="433" t="s">
        <v>491</v>
      </c>
    </row>
    <row r="148" spans="1:12" ht="12.75">
      <c r="A148" s="433" t="s">
        <v>449</v>
      </c>
      <c r="B148" s="433">
        <v>1532</v>
      </c>
      <c r="C148" s="433" t="s">
        <v>127</v>
      </c>
      <c r="D148" s="433" t="s">
        <v>227</v>
      </c>
      <c r="E148" s="433">
        <v>206664</v>
      </c>
      <c r="F148" s="433" t="s">
        <v>140</v>
      </c>
      <c r="G148" s="433" t="s">
        <v>141</v>
      </c>
      <c r="H148" s="433" t="s">
        <v>420</v>
      </c>
      <c r="I148" s="433" t="s">
        <v>453</v>
      </c>
      <c r="L148" s="433" t="s">
        <v>458</v>
      </c>
    </row>
    <row r="149" spans="1:12" ht="12.75">
      <c r="A149" s="433" t="s">
        <v>449</v>
      </c>
      <c r="B149" s="433">
        <v>1521</v>
      </c>
      <c r="C149" s="433" t="s">
        <v>121</v>
      </c>
      <c r="D149" s="433" t="s">
        <v>224</v>
      </c>
      <c r="E149" s="433">
        <v>206665</v>
      </c>
      <c r="F149" s="433" t="s">
        <v>142</v>
      </c>
      <c r="G149" s="433" t="s">
        <v>143</v>
      </c>
      <c r="H149" s="433" t="s">
        <v>420</v>
      </c>
      <c r="I149" s="433" t="s">
        <v>453</v>
      </c>
      <c r="L149" s="433" t="s">
        <v>458</v>
      </c>
    </row>
    <row r="150" spans="1:12" ht="12.75">
      <c r="A150" s="433" t="s">
        <v>462</v>
      </c>
      <c r="B150" s="433">
        <v>2089</v>
      </c>
      <c r="C150" s="433" t="s">
        <v>144</v>
      </c>
      <c r="E150" s="433">
        <v>206666</v>
      </c>
      <c r="F150" s="433" t="s">
        <v>145</v>
      </c>
      <c r="G150" s="433" t="s">
        <v>146</v>
      </c>
      <c r="H150" s="433" t="s">
        <v>420</v>
      </c>
      <c r="I150" s="433" t="s">
        <v>453</v>
      </c>
      <c r="L150" s="433" t="s">
        <v>458</v>
      </c>
    </row>
    <row r="151" spans="1:12" ht="12.75">
      <c r="A151" s="433" t="s">
        <v>462</v>
      </c>
      <c r="B151" s="433">
        <v>4568</v>
      </c>
      <c r="C151" s="433" t="s">
        <v>147</v>
      </c>
      <c r="E151" s="433">
        <v>206667</v>
      </c>
      <c r="F151" s="433" t="s">
        <v>148</v>
      </c>
      <c r="G151" s="433" t="s">
        <v>149</v>
      </c>
      <c r="H151" s="433" t="s">
        <v>420</v>
      </c>
      <c r="I151" s="433" t="s">
        <v>453</v>
      </c>
      <c r="L151" s="433" t="s">
        <v>491</v>
      </c>
    </row>
    <row r="152" spans="1:12" ht="12.75">
      <c r="A152" s="433" t="s">
        <v>462</v>
      </c>
      <c r="B152" s="433">
        <v>3633</v>
      </c>
      <c r="C152" s="433" t="s">
        <v>124</v>
      </c>
      <c r="E152" s="433">
        <v>206668</v>
      </c>
      <c r="F152" s="433" t="s">
        <v>150</v>
      </c>
      <c r="G152" s="433" t="s">
        <v>151</v>
      </c>
      <c r="H152" s="433" t="s">
        <v>420</v>
      </c>
      <c r="I152" s="433" t="s">
        <v>453</v>
      </c>
      <c r="L152" s="433" t="s">
        <v>649</v>
      </c>
    </row>
    <row r="153" spans="1:12" ht="12.75">
      <c r="A153" s="433" t="s">
        <v>462</v>
      </c>
      <c r="B153" s="433">
        <v>2178</v>
      </c>
      <c r="C153" s="433" t="s">
        <v>152</v>
      </c>
      <c r="E153" s="433">
        <v>206669</v>
      </c>
      <c r="F153" s="433" t="s">
        <v>153</v>
      </c>
      <c r="G153" s="433" t="s">
        <v>154</v>
      </c>
      <c r="H153" s="433" t="s">
        <v>420</v>
      </c>
      <c r="I153" s="433" t="s">
        <v>453</v>
      </c>
      <c r="L153" s="433" t="s">
        <v>458</v>
      </c>
    </row>
    <row r="154" spans="1:12" ht="12.75">
      <c r="A154" s="433" t="s">
        <v>513</v>
      </c>
      <c r="B154" s="433">
        <v>3086</v>
      </c>
      <c r="C154" s="433" t="s">
        <v>155</v>
      </c>
      <c r="E154" s="433">
        <v>206670</v>
      </c>
      <c r="F154" s="433" t="s">
        <v>156</v>
      </c>
      <c r="G154" s="433" t="s">
        <v>157</v>
      </c>
      <c r="H154" s="433" t="s">
        <v>420</v>
      </c>
      <c r="I154" s="433" t="s">
        <v>453</v>
      </c>
      <c r="K154" s="433" t="s">
        <v>517</v>
      </c>
      <c r="L154" s="433" t="s">
        <v>491</v>
      </c>
    </row>
    <row r="155" spans="1:12" ht="12.75">
      <c r="A155" s="433" t="s">
        <v>691</v>
      </c>
      <c r="B155" s="433">
        <v>4460</v>
      </c>
      <c r="C155" s="433" t="s">
        <v>158</v>
      </c>
      <c r="E155" s="433">
        <v>206671</v>
      </c>
      <c r="F155" s="433" t="s">
        <v>159</v>
      </c>
      <c r="G155" s="433" t="s">
        <v>160</v>
      </c>
      <c r="H155" s="433" t="s">
        <v>417</v>
      </c>
      <c r="I155" s="433" t="s">
        <v>453</v>
      </c>
      <c r="J155" s="433">
        <v>100</v>
      </c>
      <c r="L155" s="433" t="s">
        <v>161</v>
      </c>
    </row>
    <row r="156" spans="1:12" ht="12.75">
      <c r="A156" s="433" t="s">
        <v>513</v>
      </c>
      <c r="B156" s="433">
        <v>4585</v>
      </c>
      <c r="C156" s="433" t="s">
        <v>162</v>
      </c>
      <c r="E156" s="433">
        <v>206673</v>
      </c>
      <c r="F156" s="433" t="s">
        <v>159</v>
      </c>
      <c r="G156" s="433" t="s">
        <v>163</v>
      </c>
      <c r="H156" s="433" t="s">
        <v>417</v>
      </c>
      <c r="I156" s="433" t="s">
        <v>453</v>
      </c>
      <c r="K156" s="433" t="s">
        <v>453</v>
      </c>
      <c r="L156" s="433" t="s">
        <v>164</v>
      </c>
    </row>
    <row r="157" spans="1:12" ht="12.75">
      <c r="A157" s="433" t="s">
        <v>462</v>
      </c>
      <c r="B157" s="433">
        <v>2288</v>
      </c>
      <c r="C157" s="433" t="s">
        <v>165</v>
      </c>
      <c r="E157" s="433">
        <v>206681</v>
      </c>
      <c r="F157" s="433" t="s">
        <v>166</v>
      </c>
      <c r="G157" s="433" t="s">
        <v>167</v>
      </c>
      <c r="H157" s="433" t="s">
        <v>420</v>
      </c>
      <c r="I157" s="433" t="s">
        <v>453</v>
      </c>
      <c r="L157" s="433" t="s">
        <v>491</v>
      </c>
    </row>
    <row r="158" spans="1:12" ht="12.75">
      <c r="A158" s="433" t="s">
        <v>449</v>
      </c>
      <c r="B158" s="433">
        <v>1521</v>
      </c>
      <c r="C158" s="433" t="s">
        <v>121</v>
      </c>
      <c r="D158" s="433" t="s">
        <v>224</v>
      </c>
      <c r="E158" s="433">
        <v>206682</v>
      </c>
      <c r="F158" s="433" t="s">
        <v>166</v>
      </c>
      <c r="G158" s="433" t="s">
        <v>168</v>
      </c>
      <c r="H158" s="433" t="s">
        <v>420</v>
      </c>
      <c r="I158" s="433" t="s">
        <v>453</v>
      </c>
      <c r="L158" s="433" t="s">
        <v>458</v>
      </c>
    </row>
    <row r="159" spans="1:12" ht="12.75">
      <c r="A159" s="433" t="s">
        <v>462</v>
      </c>
      <c r="B159" s="433">
        <v>2173</v>
      </c>
      <c r="C159" s="433" t="s">
        <v>169</v>
      </c>
      <c r="E159" s="433">
        <v>206683</v>
      </c>
      <c r="F159" s="433" t="s">
        <v>170</v>
      </c>
      <c r="G159" s="433" t="s">
        <v>171</v>
      </c>
      <c r="H159" s="433" t="s">
        <v>420</v>
      </c>
      <c r="I159" s="433" t="s">
        <v>453</v>
      </c>
      <c r="L159" s="433" t="s">
        <v>491</v>
      </c>
    </row>
    <row r="160" spans="1:12" ht="12.75">
      <c r="A160" s="433" t="s">
        <v>449</v>
      </c>
      <c r="B160" s="433">
        <v>1525</v>
      </c>
      <c r="C160" s="433" t="s">
        <v>172</v>
      </c>
      <c r="D160" s="433" t="s">
        <v>224</v>
      </c>
      <c r="E160" s="433">
        <v>206684</v>
      </c>
      <c r="F160" s="433" t="s">
        <v>173</v>
      </c>
      <c r="G160" s="433" t="s">
        <v>174</v>
      </c>
      <c r="H160" s="433" t="s">
        <v>420</v>
      </c>
      <c r="I160" s="433" t="s">
        <v>453</v>
      </c>
      <c r="L160" s="433" t="s">
        <v>491</v>
      </c>
    </row>
    <row r="161" spans="1:12" ht="12.75">
      <c r="A161" s="433" t="s">
        <v>449</v>
      </c>
      <c r="B161" s="433">
        <v>1532</v>
      </c>
      <c r="C161" s="433" t="s">
        <v>127</v>
      </c>
      <c r="D161" s="433" t="s">
        <v>227</v>
      </c>
      <c r="E161" s="433">
        <v>206685</v>
      </c>
      <c r="F161" s="433" t="s">
        <v>175</v>
      </c>
      <c r="G161" s="433" t="s">
        <v>176</v>
      </c>
      <c r="H161" s="433" t="s">
        <v>420</v>
      </c>
      <c r="I161" s="433" t="s">
        <v>453</v>
      </c>
      <c r="L161" s="433" t="s">
        <v>458</v>
      </c>
    </row>
    <row r="162" spans="1:12" ht="12.75">
      <c r="A162" s="433" t="s">
        <v>462</v>
      </c>
      <c r="B162" s="433">
        <v>3813</v>
      </c>
      <c r="C162" s="433" t="s">
        <v>177</v>
      </c>
      <c r="E162" s="433">
        <v>206686</v>
      </c>
      <c r="F162" s="433" t="s">
        <v>178</v>
      </c>
      <c r="G162" s="433" t="s">
        <v>179</v>
      </c>
      <c r="H162" s="433" t="s">
        <v>420</v>
      </c>
      <c r="I162" s="433" t="s">
        <v>453</v>
      </c>
      <c r="L162" s="433" t="s">
        <v>458</v>
      </c>
    </row>
    <row r="163" spans="1:12" ht="12.75">
      <c r="A163" s="433" t="s">
        <v>449</v>
      </c>
      <c r="B163" s="433">
        <v>3796</v>
      </c>
      <c r="C163" s="433" t="s">
        <v>137</v>
      </c>
      <c r="E163" s="433">
        <v>206687</v>
      </c>
      <c r="F163" s="433" t="s">
        <v>180</v>
      </c>
      <c r="G163" s="433" t="s">
        <v>181</v>
      </c>
      <c r="H163" s="433" t="s">
        <v>420</v>
      </c>
      <c r="I163" s="433" t="s">
        <v>453</v>
      </c>
      <c r="L163" s="433" t="s">
        <v>491</v>
      </c>
    </row>
    <row r="164" spans="1:12" ht="12.75">
      <c r="A164" s="433" t="s">
        <v>462</v>
      </c>
      <c r="B164" s="433">
        <v>2093</v>
      </c>
      <c r="C164" s="433" t="s">
        <v>182</v>
      </c>
      <c r="E164" s="433">
        <v>206688</v>
      </c>
      <c r="F164" s="433" t="s">
        <v>183</v>
      </c>
      <c r="G164" s="433" t="s">
        <v>184</v>
      </c>
      <c r="H164" s="433" t="s">
        <v>420</v>
      </c>
      <c r="I164" s="433" t="s">
        <v>453</v>
      </c>
      <c r="L164" s="433" t="s">
        <v>458</v>
      </c>
    </row>
    <row r="165" spans="1:12" ht="12.75">
      <c r="A165" s="433" t="s">
        <v>462</v>
      </c>
      <c r="B165" s="433">
        <v>2413</v>
      </c>
      <c r="C165" s="433" t="s">
        <v>185</v>
      </c>
      <c r="E165" s="433">
        <v>206689</v>
      </c>
      <c r="F165" s="433" t="s">
        <v>183</v>
      </c>
      <c r="G165" s="433" t="s">
        <v>186</v>
      </c>
      <c r="H165" s="433" t="s">
        <v>420</v>
      </c>
      <c r="I165" s="433" t="s">
        <v>453</v>
      </c>
      <c r="L165" s="433" t="s">
        <v>458</v>
      </c>
    </row>
    <row r="166" spans="1:12" ht="12.75">
      <c r="A166" s="433" t="s">
        <v>462</v>
      </c>
      <c r="B166" s="433">
        <v>2490</v>
      </c>
      <c r="C166" s="433" t="s">
        <v>187</v>
      </c>
      <c r="E166" s="433">
        <v>206690</v>
      </c>
      <c r="F166" s="433" t="s">
        <v>188</v>
      </c>
      <c r="G166" s="433" t="s">
        <v>189</v>
      </c>
      <c r="H166" s="433" t="s">
        <v>420</v>
      </c>
      <c r="I166" s="433" t="s">
        <v>453</v>
      </c>
      <c r="L166" s="433" t="s">
        <v>458</v>
      </c>
    </row>
    <row r="167" spans="1:12" ht="12.75">
      <c r="A167" s="433" t="s">
        <v>513</v>
      </c>
      <c r="B167" s="433">
        <v>2329</v>
      </c>
      <c r="C167" s="433" t="s">
        <v>612</v>
      </c>
      <c r="E167" s="433">
        <v>206691</v>
      </c>
      <c r="F167" s="433" t="s">
        <v>190</v>
      </c>
      <c r="G167" s="433" t="s">
        <v>191</v>
      </c>
      <c r="H167" s="433" t="s">
        <v>420</v>
      </c>
      <c r="I167" s="433" t="s">
        <v>453</v>
      </c>
      <c r="K167" s="433" t="s">
        <v>517</v>
      </c>
      <c r="L167" s="433" t="s">
        <v>491</v>
      </c>
    </row>
    <row r="168" spans="1:12" ht="12.75">
      <c r="A168" s="433" t="s">
        <v>513</v>
      </c>
      <c r="B168" s="433">
        <v>2465</v>
      </c>
      <c r="C168" s="433" t="s">
        <v>192</v>
      </c>
      <c r="E168" s="433">
        <v>206692</v>
      </c>
      <c r="F168" s="433" t="s">
        <v>193</v>
      </c>
      <c r="G168" s="433" t="s">
        <v>194</v>
      </c>
      <c r="H168" s="433" t="s">
        <v>420</v>
      </c>
      <c r="I168" s="433" t="s">
        <v>453</v>
      </c>
      <c r="K168" s="433" t="s">
        <v>517</v>
      </c>
      <c r="L168" s="433" t="s">
        <v>458</v>
      </c>
    </row>
    <row r="169" spans="1:12" ht="12.75">
      <c r="A169" s="433" t="s">
        <v>449</v>
      </c>
      <c r="B169" s="433">
        <v>2043</v>
      </c>
      <c r="C169" s="433" t="s">
        <v>195</v>
      </c>
      <c r="D169" s="433" t="s">
        <v>227</v>
      </c>
      <c r="E169" s="433">
        <v>206693</v>
      </c>
      <c r="F169" s="433" t="s">
        <v>196</v>
      </c>
      <c r="G169" s="433" t="s">
        <v>197</v>
      </c>
      <c r="H169" s="433" t="s">
        <v>420</v>
      </c>
      <c r="I169" s="433" t="s">
        <v>453</v>
      </c>
      <c r="L169" s="433" t="s">
        <v>491</v>
      </c>
    </row>
    <row r="170" spans="1:12" ht="12.75">
      <c r="A170" s="433" t="s">
        <v>449</v>
      </c>
      <c r="B170" s="433">
        <v>3796</v>
      </c>
      <c r="C170" s="433" t="s">
        <v>137</v>
      </c>
      <c r="E170" s="433">
        <v>206694</v>
      </c>
      <c r="F170" s="433" t="s">
        <v>198</v>
      </c>
      <c r="G170" s="433" t="s">
        <v>199</v>
      </c>
      <c r="H170" s="433" t="s">
        <v>420</v>
      </c>
      <c r="I170" s="433" t="s">
        <v>453</v>
      </c>
      <c r="L170" s="433" t="s">
        <v>491</v>
      </c>
    </row>
    <row r="171" spans="1:12" ht="12.75">
      <c r="A171" s="433" t="s">
        <v>462</v>
      </c>
      <c r="B171" s="433">
        <v>2572</v>
      </c>
      <c r="C171" s="433" t="s">
        <v>200</v>
      </c>
      <c r="E171" s="433">
        <v>206695</v>
      </c>
      <c r="F171" s="433" t="s">
        <v>201</v>
      </c>
      <c r="G171" s="433" t="s">
        <v>202</v>
      </c>
      <c r="H171" s="433" t="s">
        <v>420</v>
      </c>
      <c r="I171" s="433" t="s">
        <v>453</v>
      </c>
      <c r="L171" s="433" t="s">
        <v>458</v>
      </c>
    </row>
    <row r="172" spans="1:12" ht="12.75">
      <c r="A172" s="433" t="s">
        <v>462</v>
      </c>
      <c r="B172" s="433">
        <v>2091</v>
      </c>
      <c r="C172" s="433" t="s">
        <v>203</v>
      </c>
      <c r="E172" s="433">
        <v>206696</v>
      </c>
      <c r="F172" s="433" t="s">
        <v>204</v>
      </c>
      <c r="G172" s="433" t="s">
        <v>205</v>
      </c>
      <c r="H172" s="433" t="s">
        <v>420</v>
      </c>
      <c r="I172" s="433" t="s">
        <v>453</v>
      </c>
      <c r="L172" s="433" t="s">
        <v>491</v>
      </c>
    </row>
    <row r="173" spans="1:12" ht="12.75">
      <c r="A173" s="433" t="s">
        <v>449</v>
      </c>
      <c r="B173" s="433">
        <v>1532</v>
      </c>
      <c r="C173" s="433" t="s">
        <v>127</v>
      </c>
      <c r="D173" s="433" t="s">
        <v>227</v>
      </c>
      <c r="E173" s="433">
        <v>206697</v>
      </c>
      <c r="F173" s="433" t="s">
        <v>204</v>
      </c>
      <c r="G173" s="433" t="s">
        <v>206</v>
      </c>
      <c r="H173" s="433" t="s">
        <v>420</v>
      </c>
      <c r="I173" s="433" t="s">
        <v>453</v>
      </c>
      <c r="L173" s="433" t="s">
        <v>458</v>
      </c>
    </row>
    <row r="174" spans="1:12" ht="12.75">
      <c r="A174" s="433" t="s">
        <v>462</v>
      </c>
      <c r="B174" s="433">
        <v>2412</v>
      </c>
      <c r="C174" s="433" t="s">
        <v>207</v>
      </c>
      <c r="E174" s="433">
        <v>206698</v>
      </c>
      <c r="F174" s="433" t="s">
        <v>208</v>
      </c>
      <c r="G174" s="433" t="s">
        <v>209</v>
      </c>
      <c r="H174" s="433" t="s">
        <v>420</v>
      </c>
      <c r="I174" s="433" t="s">
        <v>453</v>
      </c>
      <c r="L174" s="433" t="s">
        <v>458</v>
      </c>
    </row>
    <row r="175" spans="1:12" ht="12.75">
      <c r="A175" s="433" t="s">
        <v>449</v>
      </c>
      <c r="B175" s="433">
        <v>1525</v>
      </c>
      <c r="C175" s="433" t="s">
        <v>172</v>
      </c>
      <c r="D175" s="433" t="s">
        <v>224</v>
      </c>
      <c r="E175" s="433">
        <v>206699</v>
      </c>
      <c r="F175" s="433" t="s">
        <v>210</v>
      </c>
      <c r="G175" s="433" t="s">
        <v>211</v>
      </c>
      <c r="H175" s="433" t="s">
        <v>420</v>
      </c>
      <c r="I175" s="433" t="s">
        <v>453</v>
      </c>
      <c r="L175" s="433" t="s">
        <v>491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C89"/>
  <sheetViews>
    <sheetView zoomScale="75" zoomScaleNormal="75" workbookViewId="0" topLeftCell="B11">
      <selection activeCell="J33" sqref="J33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'TOT-0904'!B2</f>
        <v>ANEXO V al Memorándum D.T.E.E. N°   761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332</v>
      </c>
      <c r="B4" s="18"/>
    </row>
    <row r="5" spans="1:2" s="9" customFormat="1" ht="11.25">
      <c r="A5" s="18" t="s">
        <v>333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334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335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+'TOT-0904'!B14</f>
        <v>Desde el 01 al 30 de abril de 2009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336</v>
      </c>
      <c r="E14" s="36">
        <v>96.407</v>
      </c>
      <c r="F14" s="37"/>
      <c r="G14" s="38"/>
      <c r="H14" s="34"/>
      <c r="I14" s="34"/>
      <c r="J14" s="39" t="s">
        <v>337</v>
      </c>
      <c r="K14" s="40">
        <f>150*'TOT-0904'!B13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338</v>
      </c>
      <c r="E15" s="36">
        <v>92.123</v>
      </c>
      <c r="F15" s="42"/>
      <c r="G15" s="43"/>
      <c r="H15" s="7"/>
      <c r="I15" s="44"/>
      <c r="J15" s="39" t="s">
        <v>339</v>
      </c>
      <c r="K15" s="40">
        <f>50*'TOT-0904'!B13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340</v>
      </c>
      <c r="E16" s="36">
        <v>92.123</v>
      </c>
      <c r="F16" s="42"/>
      <c r="G16" s="43"/>
      <c r="H16" s="7"/>
      <c r="I16" s="7"/>
      <c r="J16" s="39" t="s">
        <v>341</v>
      </c>
      <c r="K16" s="40">
        <f>10*'TOT-0904'!B13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342</v>
      </c>
      <c r="D18" s="49" t="s">
        <v>222</v>
      </c>
      <c r="E18" s="50" t="s">
        <v>343</v>
      </c>
      <c r="F18" s="50" t="s">
        <v>344</v>
      </c>
      <c r="G18" s="50" t="s">
        <v>223</v>
      </c>
      <c r="H18" s="51" t="s">
        <v>345</v>
      </c>
      <c r="I18" s="49" t="s">
        <v>346</v>
      </c>
      <c r="J18" s="49" t="s">
        <v>347</v>
      </c>
      <c r="K18" s="50" t="s">
        <v>348</v>
      </c>
      <c r="L18" s="50" t="s">
        <v>349</v>
      </c>
      <c r="M18" s="50" t="s">
        <v>383</v>
      </c>
      <c r="N18" s="50" t="s">
        <v>350</v>
      </c>
      <c r="O18" s="52" t="s">
        <v>351</v>
      </c>
      <c r="P18" s="53" t="s">
        <v>352</v>
      </c>
      <c r="Q18" s="54" t="s">
        <v>353</v>
      </c>
      <c r="R18" s="55" t="s">
        <v>354</v>
      </c>
      <c r="S18" s="56"/>
      <c r="T18" s="57"/>
      <c r="U18" s="58" t="s">
        <v>355</v>
      </c>
      <c r="V18" s="59"/>
      <c r="W18" s="60"/>
      <c r="X18" s="61" t="s">
        <v>356</v>
      </c>
      <c r="Y18" s="62" t="s">
        <v>357</v>
      </c>
      <c r="Z18" s="63" t="s">
        <v>358</v>
      </c>
      <c r="AA18" s="63" t="s">
        <v>359</v>
      </c>
      <c r="AB18" s="64"/>
    </row>
    <row r="19" spans="2:28" s="1" customFormat="1" ht="16.5" customHeight="1" hidden="1" thickTop="1">
      <c r="B19" s="13"/>
      <c r="C19" s="65"/>
      <c r="D19" s="66"/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/>
      <c r="AB19" s="14"/>
    </row>
    <row r="20" spans="2:28" s="1" customFormat="1" ht="16.5" customHeight="1" thickTop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1</v>
      </c>
      <c r="D21" s="79" t="s">
        <v>232</v>
      </c>
      <c r="E21" s="79">
        <v>132</v>
      </c>
      <c r="F21" s="92">
        <v>70.8</v>
      </c>
      <c r="G21" s="93" t="s">
        <v>227</v>
      </c>
      <c r="H21" s="94">
        <f aca="true" t="shared" si="0" ref="H21:H39">IF(E21=220,$E$14,IF(E21=132,$E$15,$E$16))*IF(F21&gt;25,F21,25)/100</f>
        <v>65.223084</v>
      </c>
      <c r="I21" s="421" t="s">
        <v>451</v>
      </c>
      <c r="J21" s="421" t="s">
        <v>452</v>
      </c>
      <c r="K21" s="96">
        <f aca="true" t="shared" si="1" ref="K21:K39">IF(D21="","",(J21-I21)*24)</f>
        <v>2.233333333279006</v>
      </c>
      <c r="L21" s="97">
        <f aca="true" t="shared" si="2" ref="L21:L39">IF(D21="","",ROUND((J21-I21)*24*60,0))</f>
        <v>134</v>
      </c>
      <c r="M21" s="98" t="s">
        <v>420</v>
      </c>
      <c r="N21" s="99"/>
      <c r="O21" s="100">
        <f aca="true" t="shared" si="3" ref="O21:O39">IF(G21="A",$K$14,IF(G21="B",$K$15,$K$16))</f>
        <v>50</v>
      </c>
      <c r="P21" s="101">
        <f aca="true" t="shared" si="4" ref="P21:P39">IF(M21="P",ROUND(L21/60,2)*H21*O21*0.01,"--")</f>
        <v>72.72373866</v>
      </c>
      <c r="Q21" s="102" t="str">
        <f aca="true" t="shared" si="5" ref="Q21:Q39">IF(M21="RP",ROUND(L21/60,2)*H21*O21*0.01*N21/100,"--")</f>
        <v>--</v>
      </c>
      <c r="R21" s="103" t="str">
        <f aca="true" t="shared" si="6" ref="R21:R39">IF(M21="F",H21*O21,"--")</f>
        <v>--</v>
      </c>
      <c r="S21" s="103" t="str">
        <f aca="true" t="shared" si="7" ref="S21:S39">IF(AND(L21&gt;10,M21="F"),H21*O21*IF(L21&gt;180,3,ROUND((L21)/60,2)),"--")</f>
        <v>--</v>
      </c>
      <c r="T21" s="104" t="str">
        <f aca="true" t="shared" si="8" ref="T21:T39">IF(AND(M21="F",L21&gt;180),(ROUND(L21/60,2)-3)*H21*O21*0.1,"--")</f>
        <v>--</v>
      </c>
      <c r="U21" s="105" t="str">
        <f aca="true" t="shared" si="9" ref="U21:U39">IF(M21="R",H21*O21*N21/100,"--")</f>
        <v>--</v>
      </c>
      <c r="V21" s="105" t="str">
        <f aca="true" t="shared" si="10" ref="V21:V39">IF(AND(L21&gt;10,M21="R"),O21*H21*N21/100*IF(L21&gt;180,3,ROUND((L21)/60,2)),"--")</f>
        <v>--</v>
      </c>
      <c r="W21" s="106" t="str">
        <f aca="true" t="shared" si="11" ref="W21:W39">IF(AND(M21="R",L21&gt;180),(ROUND(L21/60,2)-3)*H21*O21*0.1*N21/100,"--")</f>
        <v>--</v>
      </c>
      <c r="X21" s="107" t="str">
        <f aca="true" t="shared" si="12" ref="X21:X39">IF(M21="RF",ROUND(L21/60,2)*H21*O21*0.1,"--")</f>
        <v>--</v>
      </c>
      <c r="Y21" s="108" t="str">
        <f aca="true" t="shared" si="13" ref="Y21:Y39">IF(M21="RR",ROUND(L21/60,2)*H21*O21*0.1*N21/100,"--")</f>
        <v>--</v>
      </c>
      <c r="Z21" s="109" t="s">
        <v>418</v>
      </c>
      <c r="AA21" s="110">
        <f aca="true" t="shared" si="14" ref="AA21:AA39">IF(D21="","",SUM(P21:Y21)*IF(Z21="SI",1,2))</f>
        <v>72.72373866</v>
      </c>
      <c r="AB21" s="111"/>
      <c r="AC21" s="1">
        <v>205940</v>
      </c>
    </row>
    <row r="22" spans="2:29" s="1" customFormat="1" ht="16.5" customHeight="1">
      <c r="B22" s="13"/>
      <c r="C22" s="81">
        <v>2</v>
      </c>
      <c r="D22" s="79" t="s">
        <v>229</v>
      </c>
      <c r="E22" s="79">
        <v>132</v>
      </c>
      <c r="F22" s="92">
        <v>62.9</v>
      </c>
      <c r="G22" s="93" t="s">
        <v>224</v>
      </c>
      <c r="H22" s="94">
        <f t="shared" si="0"/>
        <v>57.945367000000005</v>
      </c>
      <c r="I22" s="421" t="s">
        <v>456</v>
      </c>
      <c r="J22" s="421" t="s">
        <v>457</v>
      </c>
      <c r="K22" s="96">
        <f t="shared" si="1"/>
        <v>11.499999999941792</v>
      </c>
      <c r="L22" s="97">
        <f t="shared" si="2"/>
        <v>690</v>
      </c>
      <c r="M22" s="98" t="s">
        <v>420</v>
      </c>
      <c r="N22" s="99"/>
      <c r="O22" s="100">
        <f t="shared" si="3"/>
        <v>10</v>
      </c>
      <c r="P22" s="101">
        <f t="shared" si="4"/>
        <v>66.63717205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418</v>
      </c>
      <c r="AA22" s="110">
        <f t="shared" si="14"/>
        <v>66.63717205</v>
      </c>
      <c r="AB22" s="111"/>
      <c r="AC22" s="1">
        <v>205941</v>
      </c>
    </row>
    <row r="23" spans="2:29" s="1" customFormat="1" ht="16.5" customHeight="1">
      <c r="B23" s="13"/>
      <c r="C23" s="81">
        <v>3</v>
      </c>
      <c r="D23" s="79" t="s">
        <v>250</v>
      </c>
      <c r="E23" s="79">
        <v>132</v>
      </c>
      <c r="F23" s="92">
        <v>102</v>
      </c>
      <c r="G23" s="93" t="s">
        <v>224</v>
      </c>
      <c r="H23" s="94">
        <f t="shared" si="0"/>
        <v>93.96546000000001</v>
      </c>
      <c r="I23" s="421" t="s">
        <v>460</v>
      </c>
      <c r="J23" s="421" t="s">
        <v>461</v>
      </c>
      <c r="K23" s="96">
        <f t="shared" si="1"/>
        <v>6.433333333348855</v>
      </c>
      <c r="L23" s="97">
        <f t="shared" si="2"/>
        <v>386</v>
      </c>
      <c r="M23" s="98" t="s">
        <v>420</v>
      </c>
      <c r="N23" s="99"/>
      <c r="O23" s="100">
        <f t="shared" si="3"/>
        <v>10</v>
      </c>
      <c r="P23" s="101">
        <f t="shared" si="4"/>
        <v>60.41979078000001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418</v>
      </c>
      <c r="AA23" s="110">
        <f t="shared" si="14"/>
        <v>60.41979078000001</v>
      </c>
      <c r="AB23" s="111"/>
      <c r="AC23" s="1">
        <v>205942</v>
      </c>
    </row>
    <row r="24" spans="2:29" s="1" customFormat="1" ht="16.5" customHeight="1">
      <c r="B24" s="13"/>
      <c r="C24" s="81">
        <v>4</v>
      </c>
      <c r="D24" s="79" t="s">
        <v>251</v>
      </c>
      <c r="E24" s="79">
        <v>132</v>
      </c>
      <c r="F24" s="92">
        <v>47.7</v>
      </c>
      <c r="G24" s="93" t="s">
        <v>224</v>
      </c>
      <c r="H24" s="94">
        <f t="shared" si="0"/>
        <v>43.94267100000001</v>
      </c>
      <c r="I24" s="421" t="s">
        <v>467</v>
      </c>
      <c r="J24" s="421" t="s">
        <v>468</v>
      </c>
      <c r="K24" s="96">
        <f t="shared" si="1"/>
        <v>3.666666666569654</v>
      </c>
      <c r="L24" s="97">
        <f t="shared" si="2"/>
        <v>220</v>
      </c>
      <c r="M24" s="98" t="s">
        <v>420</v>
      </c>
      <c r="N24" s="99"/>
      <c r="O24" s="100">
        <f t="shared" si="3"/>
        <v>10</v>
      </c>
      <c r="P24" s="101">
        <f t="shared" si="4"/>
        <v>16.126960257000004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418</v>
      </c>
      <c r="AA24" s="110">
        <f t="shared" si="14"/>
        <v>16.126960257000004</v>
      </c>
      <c r="AB24" s="111"/>
      <c r="AC24" s="1">
        <v>205946</v>
      </c>
    </row>
    <row r="25" spans="2:29" s="1" customFormat="1" ht="16.5" customHeight="1">
      <c r="B25" s="13"/>
      <c r="C25" s="81">
        <v>5</v>
      </c>
      <c r="D25" s="79" t="s">
        <v>231</v>
      </c>
      <c r="E25" s="79">
        <v>132</v>
      </c>
      <c r="F25" s="92">
        <v>6.3</v>
      </c>
      <c r="G25" s="93" t="s">
        <v>224</v>
      </c>
      <c r="H25" s="94">
        <f t="shared" si="0"/>
        <v>23.03075</v>
      </c>
      <c r="I25" s="421" t="s">
        <v>477</v>
      </c>
      <c r="J25" s="421" t="s">
        <v>478</v>
      </c>
      <c r="K25" s="96">
        <f t="shared" si="1"/>
        <v>6.216666666674428</v>
      </c>
      <c r="L25" s="97">
        <f t="shared" si="2"/>
        <v>373</v>
      </c>
      <c r="M25" s="98" t="s">
        <v>420</v>
      </c>
      <c r="N25" s="99"/>
      <c r="O25" s="100">
        <f t="shared" si="3"/>
        <v>10</v>
      </c>
      <c r="P25" s="101">
        <f t="shared" si="4"/>
        <v>14.3251265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418</v>
      </c>
      <c r="AA25" s="110">
        <f t="shared" si="14"/>
        <v>14.3251265</v>
      </c>
      <c r="AB25" s="111"/>
      <c r="AC25" s="1">
        <v>205949</v>
      </c>
    </row>
    <row r="26" spans="2:29" s="1" customFormat="1" ht="16.5" customHeight="1">
      <c r="B26" s="13"/>
      <c r="C26" s="81">
        <v>6</v>
      </c>
      <c r="D26" s="79" t="s">
        <v>228</v>
      </c>
      <c r="E26" s="79">
        <v>132</v>
      </c>
      <c r="F26" s="92">
        <v>102.09</v>
      </c>
      <c r="G26" s="93" t="s">
        <v>224</v>
      </c>
      <c r="H26" s="94">
        <f t="shared" si="0"/>
        <v>94.04837070000002</v>
      </c>
      <c r="I26" s="421" t="s">
        <v>480</v>
      </c>
      <c r="J26" s="421" t="s">
        <v>481</v>
      </c>
      <c r="K26" s="96">
        <f t="shared" si="1"/>
        <v>0.1499999999650754</v>
      </c>
      <c r="L26" s="97">
        <f t="shared" si="2"/>
        <v>9</v>
      </c>
      <c r="M26" s="95" t="s">
        <v>417</v>
      </c>
      <c r="N26" s="99"/>
      <c r="O26" s="100">
        <f t="shared" si="3"/>
        <v>10</v>
      </c>
      <c r="P26" s="101" t="str">
        <f t="shared" si="4"/>
        <v>--</v>
      </c>
      <c r="Q26" s="102" t="str">
        <f t="shared" si="5"/>
        <v>--</v>
      </c>
      <c r="R26" s="103">
        <f t="shared" si="6"/>
        <v>940.4837070000002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418</v>
      </c>
      <c r="AA26" s="110">
        <f t="shared" si="14"/>
        <v>940.4837070000002</v>
      </c>
      <c r="AB26" s="111"/>
      <c r="AC26" s="1">
        <v>205950</v>
      </c>
    </row>
    <row r="27" spans="2:29" s="1" customFormat="1" ht="16.5" customHeight="1">
      <c r="B27" s="13"/>
      <c r="C27" s="81">
        <v>7</v>
      </c>
      <c r="D27" s="79" t="s">
        <v>229</v>
      </c>
      <c r="E27" s="79">
        <v>132</v>
      </c>
      <c r="F27" s="92">
        <v>62.9</v>
      </c>
      <c r="G27" s="93" t="s">
        <v>224</v>
      </c>
      <c r="H27" s="94">
        <f t="shared" si="0"/>
        <v>57.945367000000005</v>
      </c>
      <c r="I27" s="421" t="s">
        <v>483</v>
      </c>
      <c r="J27" s="421" t="s">
        <v>484</v>
      </c>
      <c r="K27" s="96">
        <f t="shared" si="1"/>
        <v>10.450000000011642</v>
      </c>
      <c r="L27" s="97">
        <f t="shared" si="2"/>
        <v>627</v>
      </c>
      <c r="M27" s="95" t="s">
        <v>420</v>
      </c>
      <c r="N27" s="99"/>
      <c r="O27" s="100">
        <f t="shared" si="3"/>
        <v>10</v>
      </c>
      <c r="P27" s="101">
        <f t="shared" si="4"/>
        <v>60.552908515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418</v>
      </c>
      <c r="AA27" s="110">
        <f t="shared" si="14"/>
        <v>60.552908515</v>
      </c>
      <c r="AB27" s="111"/>
      <c r="AC27" s="1">
        <v>205951</v>
      </c>
    </row>
    <row r="28" spans="2:29" s="1" customFormat="1" ht="16.5" customHeight="1">
      <c r="B28" s="13"/>
      <c r="C28" s="81">
        <v>8</v>
      </c>
      <c r="D28" s="79" t="s">
        <v>229</v>
      </c>
      <c r="E28" s="79">
        <v>132</v>
      </c>
      <c r="F28" s="92">
        <v>62.9</v>
      </c>
      <c r="G28" s="93" t="s">
        <v>224</v>
      </c>
      <c r="H28" s="94">
        <f t="shared" si="0"/>
        <v>57.945367000000005</v>
      </c>
      <c r="I28" s="421" t="s">
        <v>492</v>
      </c>
      <c r="J28" s="421" t="s">
        <v>493</v>
      </c>
      <c r="K28" s="96">
        <f t="shared" si="1"/>
        <v>11.316666666709352</v>
      </c>
      <c r="L28" s="97">
        <f t="shared" si="2"/>
        <v>679</v>
      </c>
      <c r="M28" s="95" t="s">
        <v>420</v>
      </c>
      <c r="N28" s="99"/>
      <c r="O28" s="100">
        <f t="shared" si="3"/>
        <v>10</v>
      </c>
      <c r="P28" s="101">
        <f t="shared" si="4"/>
        <v>65.59415544400001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418</v>
      </c>
      <c r="AA28" s="110">
        <f t="shared" si="14"/>
        <v>65.59415544400001</v>
      </c>
      <c r="AB28" s="111"/>
      <c r="AC28" s="1">
        <v>205954</v>
      </c>
    </row>
    <row r="29" spans="2:29" s="1" customFormat="1" ht="16.5" customHeight="1">
      <c r="B29" s="13"/>
      <c r="C29" s="81">
        <v>9</v>
      </c>
      <c r="D29" s="79" t="s">
        <v>231</v>
      </c>
      <c r="E29" s="79">
        <v>132</v>
      </c>
      <c r="F29" s="92">
        <v>6.3</v>
      </c>
      <c r="G29" s="93" t="s">
        <v>224</v>
      </c>
      <c r="H29" s="94">
        <f t="shared" si="0"/>
        <v>23.03075</v>
      </c>
      <c r="I29" s="421" t="s">
        <v>494</v>
      </c>
      <c r="J29" s="421" t="s">
        <v>495</v>
      </c>
      <c r="K29" s="96">
        <f t="shared" si="1"/>
        <v>4.200000000069849</v>
      </c>
      <c r="L29" s="97">
        <f t="shared" si="2"/>
        <v>252</v>
      </c>
      <c r="M29" s="95" t="s">
        <v>420</v>
      </c>
      <c r="N29" s="99"/>
      <c r="O29" s="100">
        <f t="shared" si="3"/>
        <v>10</v>
      </c>
      <c r="P29" s="101">
        <f t="shared" si="4"/>
        <v>9.672915000000001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418</v>
      </c>
      <c r="AA29" s="110">
        <f t="shared" si="14"/>
        <v>9.672915000000001</v>
      </c>
      <c r="AB29" s="111"/>
      <c r="AC29" s="1">
        <v>205955</v>
      </c>
    </row>
    <row r="30" spans="2:29" s="1" customFormat="1" ht="16.5" customHeight="1">
      <c r="B30" s="13"/>
      <c r="C30" s="81">
        <v>11</v>
      </c>
      <c r="D30" s="79" t="s">
        <v>241</v>
      </c>
      <c r="E30" s="79">
        <v>132</v>
      </c>
      <c r="F30" s="92">
        <v>46.4</v>
      </c>
      <c r="G30" s="93" t="s">
        <v>224</v>
      </c>
      <c r="H30" s="94">
        <f t="shared" si="0"/>
        <v>42.745072</v>
      </c>
      <c r="I30" s="421" t="s">
        <v>510</v>
      </c>
      <c r="J30" s="421" t="s">
        <v>511</v>
      </c>
      <c r="K30" s="96">
        <f t="shared" si="1"/>
        <v>4.283333333325572</v>
      </c>
      <c r="L30" s="97">
        <f t="shared" si="2"/>
        <v>257</v>
      </c>
      <c r="M30" s="95" t="s">
        <v>417</v>
      </c>
      <c r="N30" s="99"/>
      <c r="O30" s="100">
        <f t="shared" si="3"/>
        <v>10</v>
      </c>
      <c r="P30" s="101" t="str">
        <f t="shared" si="4"/>
        <v>--</v>
      </c>
      <c r="Q30" s="102" t="str">
        <f t="shared" si="5"/>
        <v>--</v>
      </c>
      <c r="R30" s="103">
        <f t="shared" si="6"/>
        <v>427.45072</v>
      </c>
      <c r="S30" s="103">
        <f t="shared" si="7"/>
        <v>1282.35216</v>
      </c>
      <c r="T30" s="104">
        <f t="shared" si="8"/>
        <v>54.71369216000001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418</v>
      </c>
      <c r="AA30" s="110">
        <f t="shared" si="14"/>
        <v>1764.51657216</v>
      </c>
      <c r="AB30" s="111"/>
      <c r="AC30" s="1">
        <v>205978</v>
      </c>
    </row>
    <row r="31" spans="2:29" s="1" customFormat="1" ht="16.5" customHeight="1">
      <c r="B31" s="13"/>
      <c r="C31" s="81">
        <v>12</v>
      </c>
      <c r="D31" s="79" t="s">
        <v>253</v>
      </c>
      <c r="E31" s="79">
        <v>132</v>
      </c>
      <c r="F31" s="92">
        <v>105.4</v>
      </c>
      <c r="G31" s="93" t="s">
        <v>230</v>
      </c>
      <c r="H31" s="94">
        <f t="shared" si="0"/>
        <v>97.09764200000001</v>
      </c>
      <c r="I31" s="421" t="s">
        <v>519</v>
      </c>
      <c r="J31" s="421" t="s">
        <v>520</v>
      </c>
      <c r="K31" s="96">
        <f t="shared" si="1"/>
        <v>9.64999999984866</v>
      </c>
      <c r="L31" s="97">
        <f t="shared" si="2"/>
        <v>579</v>
      </c>
      <c r="M31" s="95" t="s">
        <v>420</v>
      </c>
      <c r="N31" s="99"/>
      <c r="O31" s="100">
        <f t="shared" si="3"/>
        <v>150</v>
      </c>
      <c r="P31" s="101">
        <f t="shared" si="4"/>
        <v>1405.48836795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418</v>
      </c>
      <c r="AA31" s="110">
        <f t="shared" si="14"/>
        <v>1405.48836795</v>
      </c>
      <c r="AB31" s="111"/>
      <c r="AC31" s="1">
        <v>205981</v>
      </c>
    </row>
    <row r="32" spans="2:29" s="1" customFormat="1" ht="16.5" customHeight="1">
      <c r="B32" s="13"/>
      <c r="C32" s="81">
        <v>13</v>
      </c>
      <c r="D32" s="79" t="s">
        <v>229</v>
      </c>
      <c r="E32" s="79">
        <v>132</v>
      </c>
      <c r="F32" s="92">
        <v>62.9</v>
      </c>
      <c r="G32" s="93" t="s">
        <v>224</v>
      </c>
      <c r="H32" s="94">
        <f t="shared" si="0"/>
        <v>57.945367000000005</v>
      </c>
      <c r="I32" s="421" t="s">
        <v>521</v>
      </c>
      <c r="J32" s="421" t="s">
        <v>522</v>
      </c>
      <c r="K32" s="96">
        <f t="shared" si="1"/>
        <v>9.75</v>
      </c>
      <c r="L32" s="97">
        <f t="shared" si="2"/>
        <v>585</v>
      </c>
      <c r="M32" s="95" t="s">
        <v>420</v>
      </c>
      <c r="N32" s="99"/>
      <c r="O32" s="100">
        <f t="shared" si="3"/>
        <v>10</v>
      </c>
      <c r="P32" s="101">
        <f t="shared" si="4"/>
        <v>56.496732825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418</v>
      </c>
      <c r="AA32" s="110">
        <f t="shared" si="14"/>
        <v>56.496732825</v>
      </c>
      <c r="AB32" s="111"/>
      <c r="AC32" s="1">
        <v>205982</v>
      </c>
    </row>
    <row r="33" spans="2:29" s="1" customFormat="1" ht="16.5" customHeight="1">
      <c r="B33" s="112"/>
      <c r="C33" s="81">
        <v>14</v>
      </c>
      <c r="D33" s="79" t="s">
        <v>249</v>
      </c>
      <c r="E33" s="79">
        <v>66</v>
      </c>
      <c r="F33" s="92">
        <v>43.8</v>
      </c>
      <c r="G33" s="93" t="s">
        <v>227</v>
      </c>
      <c r="H33" s="94">
        <f t="shared" si="0"/>
        <v>40.349874</v>
      </c>
      <c r="I33" s="421" t="s">
        <v>524</v>
      </c>
      <c r="J33" s="421" t="s">
        <v>525</v>
      </c>
      <c r="K33" s="96">
        <f t="shared" si="1"/>
        <v>9.099999999976717</v>
      </c>
      <c r="L33" s="97">
        <f t="shared" si="2"/>
        <v>546</v>
      </c>
      <c r="M33" s="95" t="s">
        <v>420</v>
      </c>
      <c r="N33" s="99"/>
      <c r="O33" s="100">
        <f t="shared" si="3"/>
        <v>50</v>
      </c>
      <c r="P33" s="101">
        <f t="shared" si="4"/>
        <v>183.59192670000002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418</v>
      </c>
      <c r="AA33" s="110">
        <f t="shared" si="14"/>
        <v>183.59192670000002</v>
      </c>
      <c r="AB33" s="111"/>
      <c r="AC33" s="1">
        <v>205983</v>
      </c>
    </row>
    <row r="34" spans="2:29" s="1" customFormat="1" ht="16.5" customHeight="1">
      <c r="B34" s="112"/>
      <c r="C34" s="81">
        <v>15</v>
      </c>
      <c r="D34" s="79" t="s">
        <v>229</v>
      </c>
      <c r="E34" s="79">
        <v>132</v>
      </c>
      <c r="F34" s="92">
        <v>62.9</v>
      </c>
      <c r="G34" s="93" t="s">
        <v>224</v>
      </c>
      <c r="H34" s="94">
        <f t="shared" si="0"/>
        <v>57.945367000000005</v>
      </c>
      <c r="I34" s="421" t="s">
        <v>529</v>
      </c>
      <c r="J34" s="421" t="s">
        <v>530</v>
      </c>
      <c r="K34" s="96">
        <f t="shared" si="1"/>
        <v>9.799999999988358</v>
      </c>
      <c r="L34" s="97">
        <f t="shared" si="2"/>
        <v>588</v>
      </c>
      <c r="M34" s="95" t="s">
        <v>420</v>
      </c>
      <c r="N34" s="99"/>
      <c r="O34" s="100">
        <f t="shared" si="3"/>
        <v>10</v>
      </c>
      <c r="P34" s="101">
        <f t="shared" si="4"/>
        <v>56.78645966000002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418</v>
      </c>
      <c r="AA34" s="110">
        <f t="shared" si="14"/>
        <v>56.78645966000002</v>
      </c>
      <c r="AB34" s="111"/>
      <c r="AC34" s="1">
        <v>206080</v>
      </c>
    </row>
    <row r="35" spans="2:29" s="1" customFormat="1" ht="16.5" customHeight="1">
      <c r="B35" s="112"/>
      <c r="C35" s="81">
        <v>16</v>
      </c>
      <c r="D35" s="79" t="s">
        <v>241</v>
      </c>
      <c r="E35" s="79">
        <v>132</v>
      </c>
      <c r="F35" s="92">
        <v>46.4</v>
      </c>
      <c r="G35" s="93" t="s">
        <v>224</v>
      </c>
      <c r="H35" s="94">
        <f t="shared" si="0"/>
        <v>42.745072</v>
      </c>
      <c r="I35" s="421" t="s">
        <v>531</v>
      </c>
      <c r="J35" s="421" t="s">
        <v>532</v>
      </c>
      <c r="K35" s="96">
        <f t="shared" si="1"/>
        <v>8.850000000034925</v>
      </c>
      <c r="L35" s="97">
        <f t="shared" si="2"/>
        <v>531</v>
      </c>
      <c r="M35" s="95" t="s">
        <v>420</v>
      </c>
      <c r="N35" s="99"/>
      <c r="O35" s="100">
        <f t="shared" si="3"/>
        <v>10</v>
      </c>
      <c r="P35" s="101">
        <f t="shared" si="4"/>
        <v>37.82938872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418</v>
      </c>
      <c r="AA35" s="110">
        <f t="shared" si="14"/>
        <v>37.82938872</v>
      </c>
      <c r="AB35" s="111"/>
      <c r="AC35" s="1">
        <v>206081</v>
      </c>
    </row>
    <row r="36" spans="2:29" s="1" customFormat="1" ht="16.5" customHeight="1">
      <c r="B36" s="112"/>
      <c r="C36" s="81">
        <v>17</v>
      </c>
      <c r="D36" s="79" t="s">
        <v>239</v>
      </c>
      <c r="E36" s="79">
        <v>132</v>
      </c>
      <c r="F36" s="92">
        <v>51.51</v>
      </c>
      <c r="G36" s="93" t="s">
        <v>224</v>
      </c>
      <c r="H36" s="94">
        <f t="shared" si="0"/>
        <v>47.452557299999995</v>
      </c>
      <c r="I36" s="421" t="s">
        <v>541</v>
      </c>
      <c r="J36" s="421" t="s">
        <v>542</v>
      </c>
      <c r="K36" s="96">
        <f t="shared" si="1"/>
        <v>6.199999999953434</v>
      </c>
      <c r="L36" s="97">
        <f t="shared" si="2"/>
        <v>372</v>
      </c>
      <c r="M36" s="95" t="s">
        <v>420</v>
      </c>
      <c r="N36" s="99"/>
      <c r="O36" s="100">
        <f t="shared" si="3"/>
        <v>10</v>
      </c>
      <c r="P36" s="101">
        <f t="shared" si="4"/>
        <v>29.420585525999996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418</v>
      </c>
      <c r="AA36" s="110">
        <f t="shared" si="14"/>
        <v>29.420585525999996</v>
      </c>
      <c r="AB36" s="111"/>
      <c r="AC36" s="1">
        <v>206084</v>
      </c>
    </row>
    <row r="37" spans="2:29" s="1" customFormat="1" ht="16.5" customHeight="1">
      <c r="B37" s="112"/>
      <c r="C37" s="81">
        <v>18</v>
      </c>
      <c r="D37" s="79" t="s">
        <v>233</v>
      </c>
      <c r="E37" s="79">
        <v>132</v>
      </c>
      <c r="F37" s="92">
        <v>99</v>
      </c>
      <c r="G37" s="93" t="s">
        <v>224</v>
      </c>
      <c r="H37" s="94">
        <f t="shared" si="0"/>
        <v>91.20177</v>
      </c>
      <c r="I37" s="421" t="s">
        <v>547</v>
      </c>
      <c r="J37" s="421" t="s">
        <v>548</v>
      </c>
      <c r="K37" s="96">
        <f t="shared" si="1"/>
        <v>6.0499999999883585</v>
      </c>
      <c r="L37" s="97">
        <f t="shared" si="2"/>
        <v>363</v>
      </c>
      <c r="M37" s="95" t="s">
        <v>420</v>
      </c>
      <c r="N37" s="99"/>
      <c r="O37" s="100">
        <f t="shared" si="3"/>
        <v>10</v>
      </c>
      <c r="P37" s="101">
        <f t="shared" si="4"/>
        <v>55.17707085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418</v>
      </c>
      <c r="AA37" s="110">
        <f t="shared" si="14"/>
        <v>55.17707085</v>
      </c>
      <c r="AB37" s="111"/>
      <c r="AC37" s="1">
        <v>206086</v>
      </c>
    </row>
    <row r="38" spans="2:29" s="1" customFormat="1" ht="16.5" customHeight="1">
      <c r="B38" s="112"/>
      <c r="C38" s="81">
        <v>19</v>
      </c>
      <c r="D38" s="79" t="s">
        <v>235</v>
      </c>
      <c r="E38" s="79">
        <v>132</v>
      </c>
      <c r="F38" s="92">
        <v>64.4</v>
      </c>
      <c r="G38" s="93" t="s">
        <v>224</v>
      </c>
      <c r="H38" s="94">
        <f t="shared" si="0"/>
        <v>59.32721200000001</v>
      </c>
      <c r="I38" s="421" t="s">
        <v>550</v>
      </c>
      <c r="J38" s="421" t="s">
        <v>551</v>
      </c>
      <c r="K38" s="96">
        <f t="shared" si="1"/>
        <v>1.2333333333372138</v>
      </c>
      <c r="L38" s="97">
        <f t="shared" si="2"/>
        <v>74</v>
      </c>
      <c r="M38" s="95" t="s">
        <v>417</v>
      </c>
      <c r="N38" s="99"/>
      <c r="O38" s="100">
        <f t="shared" si="3"/>
        <v>10</v>
      </c>
      <c r="P38" s="101" t="str">
        <f t="shared" si="4"/>
        <v>--</v>
      </c>
      <c r="Q38" s="102" t="str">
        <f t="shared" si="5"/>
        <v>--</v>
      </c>
      <c r="R38" s="103">
        <f t="shared" si="6"/>
        <v>593.2721200000001</v>
      </c>
      <c r="S38" s="103">
        <f t="shared" si="7"/>
        <v>729.7247076000001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418</v>
      </c>
      <c r="AA38" s="110">
        <f t="shared" si="14"/>
        <v>1322.9968276000002</v>
      </c>
      <c r="AB38" s="111"/>
      <c r="AC38" s="1">
        <v>206087</v>
      </c>
    </row>
    <row r="39" spans="2:29" s="1" customFormat="1" ht="16.5" customHeight="1">
      <c r="B39" s="112"/>
      <c r="C39" s="81">
        <v>20</v>
      </c>
      <c r="D39" s="79" t="s">
        <v>240</v>
      </c>
      <c r="E39" s="79">
        <v>132</v>
      </c>
      <c r="F39" s="92">
        <v>43</v>
      </c>
      <c r="G39" s="93" t="s">
        <v>230</v>
      </c>
      <c r="H39" s="94">
        <f t="shared" si="0"/>
        <v>39.61289</v>
      </c>
      <c r="I39" s="421" t="s">
        <v>555</v>
      </c>
      <c r="J39" s="421" t="s">
        <v>556</v>
      </c>
      <c r="K39" s="96">
        <f t="shared" si="1"/>
        <v>10.84999999991851</v>
      </c>
      <c r="L39" s="97">
        <f t="shared" si="2"/>
        <v>651</v>
      </c>
      <c r="M39" s="95" t="s">
        <v>420</v>
      </c>
      <c r="N39" s="99"/>
      <c r="O39" s="100">
        <f t="shared" si="3"/>
        <v>150</v>
      </c>
      <c r="P39" s="101">
        <f t="shared" si="4"/>
        <v>644.6997847499999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418</v>
      </c>
      <c r="AA39" s="110">
        <f t="shared" si="14"/>
        <v>644.6997847499999</v>
      </c>
      <c r="AB39" s="111"/>
      <c r="AC39" s="1">
        <v>206088</v>
      </c>
    </row>
    <row r="40" spans="2:28" s="1" customFormat="1" ht="16.5" customHeight="1" thickBot="1">
      <c r="B40" s="13"/>
      <c r="C40" s="113"/>
      <c r="D40" s="345"/>
      <c r="E40" s="346"/>
      <c r="F40" s="347"/>
      <c r="G40" s="347"/>
      <c r="H40" s="115"/>
      <c r="I40" s="423"/>
      <c r="J40" s="423"/>
      <c r="K40" s="114"/>
      <c r="L40" s="114"/>
      <c r="M40" s="347"/>
      <c r="N40" s="348"/>
      <c r="O40" s="349"/>
      <c r="P40" s="350"/>
      <c r="Q40" s="351"/>
      <c r="R40" s="352"/>
      <c r="S40" s="353"/>
      <c r="T40" s="353"/>
      <c r="U40" s="354"/>
      <c r="V40" s="354"/>
      <c r="W40" s="354"/>
      <c r="X40" s="355"/>
      <c r="Y40" s="356"/>
      <c r="Z40" s="357"/>
      <c r="AA40" s="116"/>
      <c r="AB40" s="111"/>
    </row>
    <row r="41" spans="2:28" s="1" customFormat="1" ht="16.5" customHeight="1" thickBot="1" thickTop="1">
      <c r="B41" s="13"/>
      <c r="C41" s="117" t="s">
        <v>384</v>
      </c>
      <c r="D41" s="118" t="s">
        <v>713</v>
      </c>
      <c r="E41" s="119"/>
      <c r="F41" s="120"/>
      <c r="G41" s="120"/>
      <c r="H41" s="121"/>
      <c r="I41" s="121"/>
      <c r="J41" s="121"/>
      <c r="K41" s="121"/>
      <c r="L41" s="121"/>
      <c r="M41" s="121"/>
      <c r="N41" s="122"/>
      <c r="O41" s="122"/>
      <c r="P41" s="123">
        <f aca="true" t="shared" si="15" ref="P41:Y41">SUM(P19:P40)</f>
        <v>2835.543084187</v>
      </c>
      <c r="Q41" s="124">
        <f t="shared" si="15"/>
        <v>0</v>
      </c>
      <c r="R41" s="125">
        <f t="shared" si="15"/>
        <v>1961.2065470000002</v>
      </c>
      <c r="S41" s="125">
        <f t="shared" si="15"/>
        <v>2012.0768676</v>
      </c>
      <c r="T41" s="125">
        <f t="shared" si="15"/>
        <v>54.71369216000001</v>
      </c>
      <c r="U41" s="126">
        <f t="shared" si="15"/>
        <v>0</v>
      </c>
      <c r="V41" s="126">
        <f t="shared" si="15"/>
        <v>0</v>
      </c>
      <c r="W41" s="126">
        <f t="shared" si="15"/>
        <v>0</v>
      </c>
      <c r="X41" s="127">
        <f t="shared" si="15"/>
        <v>0</v>
      </c>
      <c r="Y41" s="128">
        <f t="shared" si="15"/>
        <v>0</v>
      </c>
      <c r="Z41" s="129"/>
      <c r="AA41" s="130">
        <f>ROUND(SUM(AA19:AA40),2)</f>
        <v>6863.54</v>
      </c>
      <c r="AB41" s="131"/>
    </row>
    <row r="42" spans="2:28" s="132" customFormat="1" ht="9.75" thickTop="1">
      <c r="B42" s="133"/>
      <c r="C42" s="134"/>
      <c r="D42" s="135"/>
      <c r="E42" s="136"/>
      <c r="F42" s="137"/>
      <c r="G42" s="137"/>
      <c r="H42" s="138"/>
      <c r="I42" s="138"/>
      <c r="J42" s="138"/>
      <c r="K42" s="138"/>
      <c r="L42" s="138"/>
      <c r="M42" s="138"/>
      <c r="N42" s="139"/>
      <c r="O42" s="139"/>
      <c r="P42" s="140"/>
      <c r="Q42" s="140"/>
      <c r="R42" s="141"/>
      <c r="S42" s="141"/>
      <c r="T42" s="142"/>
      <c r="U42" s="142"/>
      <c r="V42" s="142"/>
      <c r="W42" s="142"/>
      <c r="X42" s="142"/>
      <c r="Y42" s="142"/>
      <c r="Z42" s="142"/>
      <c r="AA42" s="143"/>
      <c r="AB42" s="144"/>
    </row>
    <row r="43" spans="2:28" s="1" customFormat="1" ht="16.5" customHeight="1" thickBot="1"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7"/>
    </row>
    <row r="44" spans="2:28" ht="13.5" thickTop="1">
      <c r="B44" s="148"/>
      <c r="AB44" s="148"/>
    </row>
    <row r="89" ht="12.75">
      <c r="B89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90"/>
  <sheetViews>
    <sheetView zoomScale="75" zoomScaleNormal="75" workbookViewId="0" topLeftCell="B12">
      <selection activeCell="J33" sqref="J33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'TOT-0904'!B2</f>
        <v>ANEXO V al Memorándum D.T.E.E. N°   761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332</v>
      </c>
      <c r="B4" s="18"/>
    </row>
    <row r="5" spans="1:2" s="9" customFormat="1" ht="11.25">
      <c r="A5" s="18" t="s">
        <v>333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334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335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+'TOT-0904'!B14</f>
        <v>Desde el 01 al 30 de abril de 2009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336</v>
      </c>
      <c r="E14" s="36">
        <v>96.407</v>
      </c>
      <c r="F14" s="37"/>
      <c r="G14" s="38"/>
      <c r="H14" s="34"/>
      <c r="I14" s="34"/>
      <c r="J14" s="39" t="s">
        <v>337</v>
      </c>
      <c r="K14" s="40">
        <f>150*'TOT-0904'!B13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338</v>
      </c>
      <c r="E15" s="36">
        <v>92.123</v>
      </c>
      <c r="F15" s="42"/>
      <c r="G15" s="43"/>
      <c r="H15" s="7"/>
      <c r="I15" s="44"/>
      <c r="J15" s="39" t="s">
        <v>339</v>
      </c>
      <c r="K15" s="40">
        <f>50*'TOT-0904'!B13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340</v>
      </c>
      <c r="E16" s="36">
        <v>92.123</v>
      </c>
      <c r="F16" s="42"/>
      <c r="G16" s="43"/>
      <c r="H16" s="7"/>
      <c r="I16" s="7"/>
      <c r="J16" s="39" t="s">
        <v>341</v>
      </c>
      <c r="K16" s="40">
        <f>10*'TOT-0904'!B13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342</v>
      </c>
      <c r="D18" s="49" t="s">
        <v>222</v>
      </c>
      <c r="E18" s="50" t="s">
        <v>343</v>
      </c>
      <c r="F18" s="50" t="s">
        <v>344</v>
      </c>
      <c r="G18" s="50" t="s">
        <v>223</v>
      </c>
      <c r="H18" s="51" t="s">
        <v>345</v>
      </c>
      <c r="I18" s="49" t="s">
        <v>346</v>
      </c>
      <c r="J18" s="49" t="s">
        <v>347</v>
      </c>
      <c r="K18" s="50" t="s">
        <v>348</v>
      </c>
      <c r="L18" s="50" t="s">
        <v>349</v>
      </c>
      <c r="M18" s="50" t="s">
        <v>383</v>
      </c>
      <c r="N18" s="50" t="s">
        <v>350</v>
      </c>
      <c r="O18" s="52" t="s">
        <v>351</v>
      </c>
      <c r="P18" s="53" t="s">
        <v>352</v>
      </c>
      <c r="Q18" s="54" t="s">
        <v>353</v>
      </c>
      <c r="R18" s="55" t="s">
        <v>354</v>
      </c>
      <c r="S18" s="56"/>
      <c r="T18" s="57"/>
      <c r="U18" s="58" t="s">
        <v>355</v>
      </c>
      <c r="V18" s="59"/>
      <c r="W18" s="60"/>
      <c r="X18" s="61" t="s">
        <v>356</v>
      </c>
      <c r="Y18" s="62" t="s">
        <v>357</v>
      </c>
      <c r="Z18" s="63" t="s">
        <v>358</v>
      </c>
      <c r="AA18" s="63" t="s">
        <v>359</v>
      </c>
      <c r="AB18" s="64"/>
    </row>
    <row r="19" spans="2:28" s="1" customFormat="1" ht="16.5" customHeight="1" thickTop="1">
      <c r="B19" s="13"/>
      <c r="C19" s="65"/>
      <c r="D19" s="66" t="s">
        <v>212</v>
      </c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ROUND('LI-0904'!AA41,2)</f>
        <v>6863.54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21</v>
      </c>
      <c r="D21" s="79" t="s">
        <v>254</v>
      </c>
      <c r="E21" s="79">
        <v>132</v>
      </c>
      <c r="F21" s="92">
        <v>35</v>
      </c>
      <c r="G21" s="93" t="s">
        <v>224</v>
      </c>
      <c r="H21" s="94">
        <f aca="true" t="shared" si="0" ref="H21:H40">IF(E21=220,$E$14,IF(E21=132,$E$15,$E$16))*IF(F21&gt;25,F21,25)/100</f>
        <v>32.243050000000004</v>
      </c>
      <c r="I21" s="421" t="s">
        <v>558</v>
      </c>
      <c r="J21" s="421" t="s">
        <v>559</v>
      </c>
      <c r="K21" s="96">
        <f aca="true" t="shared" si="1" ref="K21:K40">IF(D21="","",(J21-I21)*24)</f>
        <v>9.983333333220799</v>
      </c>
      <c r="L21" s="97">
        <f aca="true" t="shared" si="2" ref="L21:L40">IF(D21="","",ROUND((J21-I21)*24*60,0))</f>
        <v>599</v>
      </c>
      <c r="M21" s="98" t="s">
        <v>420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32.17856390000001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418</v>
      </c>
      <c r="AA21" s="110">
        <f aca="true" t="shared" si="14" ref="AA21:AA40">IF(D21="","",SUM(P21:Y21)*IF(Z21="SI",1,2))</f>
        <v>32.17856390000001</v>
      </c>
      <c r="AB21" s="111"/>
      <c r="AC21" s="1">
        <v>206089</v>
      </c>
    </row>
    <row r="22" spans="2:29" s="1" customFormat="1" ht="16.5" customHeight="1">
      <c r="B22" s="13"/>
      <c r="C22" s="81">
        <v>22</v>
      </c>
      <c r="D22" s="79" t="s">
        <v>233</v>
      </c>
      <c r="E22" s="79">
        <v>132</v>
      </c>
      <c r="F22" s="92">
        <v>99</v>
      </c>
      <c r="G22" s="93" t="s">
        <v>224</v>
      </c>
      <c r="H22" s="94">
        <f t="shared" si="0"/>
        <v>91.20177</v>
      </c>
      <c r="I22" s="421" t="s">
        <v>563</v>
      </c>
      <c r="J22" s="421" t="s">
        <v>564</v>
      </c>
      <c r="K22" s="96">
        <f t="shared" si="1"/>
        <v>8.950000000011642</v>
      </c>
      <c r="L22" s="97">
        <f t="shared" si="2"/>
        <v>537</v>
      </c>
      <c r="M22" s="98" t="s">
        <v>420</v>
      </c>
      <c r="N22" s="99"/>
      <c r="O22" s="100">
        <f t="shared" si="3"/>
        <v>10</v>
      </c>
      <c r="P22" s="101">
        <f t="shared" si="4"/>
        <v>81.62558415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418</v>
      </c>
      <c r="AA22" s="110">
        <f t="shared" si="14"/>
        <v>81.62558415</v>
      </c>
      <c r="AB22" s="111"/>
      <c r="AC22" s="1">
        <v>206091</v>
      </c>
    </row>
    <row r="23" spans="2:29" s="1" customFormat="1" ht="16.5" customHeight="1">
      <c r="B23" s="13"/>
      <c r="C23" s="81">
        <v>23</v>
      </c>
      <c r="D23" s="79" t="s">
        <v>239</v>
      </c>
      <c r="E23" s="79">
        <v>132</v>
      </c>
      <c r="F23" s="92">
        <v>51.51</v>
      </c>
      <c r="G23" s="93" t="s">
        <v>224</v>
      </c>
      <c r="H23" s="94">
        <f t="shared" si="0"/>
        <v>47.452557299999995</v>
      </c>
      <c r="I23" s="421" t="s">
        <v>565</v>
      </c>
      <c r="J23" s="421" t="s">
        <v>566</v>
      </c>
      <c r="K23" s="96">
        <f t="shared" si="1"/>
        <v>6.93333333323244</v>
      </c>
      <c r="L23" s="97">
        <f t="shared" si="2"/>
        <v>416</v>
      </c>
      <c r="M23" s="98" t="s">
        <v>420</v>
      </c>
      <c r="N23" s="99"/>
      <c r="O23" s="100">
        <f t="shared" si="3"/>
        <v>10</v>
      </c>
      <c r="P23" s="101">
        <f t="shared" si="4"/>
        <v>32.8846222089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418</v>
      </c>
      <c r="AA23" s="110">
        <f t="shared" si="14"/>
        <v>32.8846222089</v>
      </c>
      <c r="AB23" s="111"/>
      <c r="AC23" s="1">
        <v>206092</v>
      </c>
    </row>
    <row r="24" spans="2:29" s="1" customFormat="1" ht="16.5" customHeight="1">
      <c r="B24" s="13"/>
      <c r="C24" s="81">
        <v>24</v>
      </c>
      <c r="D24" s="79" t="s">
        <v>235</v>
      </c>
      <c r="E24" s="79">
        <v>132</v>
      </c>
      <c r="F24" s="92">
        <v>64.4</v>
      </c>
      <c r="G24" s="93" t="s">
        <v>224</v>
      </c>
      <c r="H24" s="94">
        <f t="shared" si="0"/>
        <v>59.32721200000001</v>
      </c>
      <c r="I24" s="421" t="s">
        <v>579</v>
      </c>
      <c r="J24" s="421" t="s">
        <v>580</v>
      </c>
      <c r="K24" s="96">
        <f t="shared" si="1"/>
        <v>6.833333333255723</v>
      </c>
      <c r="L24" s="97">
        <f t="shared" si="2"/>
        <v>410</v>
      </c>
      <c r="M24" s="98" t="s">
        <v>420</v>
      </c>
      <c r="N24" s="99"/>
      <c r="O24" s="100">
        <f t="shared" si="3"/>
        <v>10</v>
      </c>
      <c r="P24" s="101">
        <f t="shared" si="4"/>
        <v>40.52048579600001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418</v>
      </c>
      <c r="AA24" s="110">
        <f t="shared" si="14"/>
        <v>40.52048579600001</v>
      </c>
      <c r="AB24" s="111"/>
      <c r="AC24" s="1">
        <v>206104</v>
      </c>
    </row>
    <row r="25" spans="2:29" s="1" customFormat="1" ht="16.5" customHeight="1">
      <c r="B25" s="13"/>
      <c r="C25" s="81">
        <v>25</v>
      </c>
      <c r="D25" s="79" t="s">
        <v>233</v>
      </c>
      <c r="E25" s="79">
        <v>132</v>
      </c>
      <c r="F25" s="92">
        <v>99</v>
      </c>
      <c r="G25" s="93" t="s">
        <v>224</v>
      </c>
      <c r="H25" s="94">
        <f t="shared" si="0"/>
        <v>91.20177</v>
      </c>
      <c r="I25" s="421" t="s">
        <v>581</v>
      </c>
      <c r="J25" s="421" t="s">
        <v>582</v>
      </c>
      <c r="K25" s="96">
        <f t="shared" si="1"/>
        <v>6.716666666558012</v>
      </c>
      <c r="L25" s="97">
        <f t="shared" si="2"/>
        <v>403</v>
      </c>
      <c r="M25" s="98" t="s">
        <v>420</v>
      </c>
      <c r="N25" s="99"/>
      <c r="O25" s="100">
        <f t="shared" si="3"/>
        <v>10</v>
      </c>
      <c r="P25" s="101">
        <f t="shared" si="4"/>
        <v>61.287589440000005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418</v>
      </c>
      <c r="AA25" s="110">
        <f t="shared" si="14"/>
        <v>61.287589440000005</v>
      </c>
      <c r="AB25" s="111"/>
      <c r="AC25" s="1">
        <v>206105</v>
      </c>
    </row>
    <row r="26" spans="2:29" s="1" customFormat="1" ht="16.5" customHeight="1">
      <c r="B26" s="13"/>
      <c r="C26" s="81">
        <v>26</v>
      </c>
      <c r="D26" s="79" t="s">
        <v>245</v>
      </c>
      <c r="E26" s="79">
        <v>132</v>
      </c>
      <c r="F26" s="92">
        <v>139.9</v>
      </c>
      <c r="G26" s="93" t="s">
        <v>224</v>
      </c>
      <c r="H26" s="94">
        <f t="shared" si="0"/>
        <v>128.88007700000003</v>
      </c>
      <c r="I26" s="421" t="s">
        <v>584</v>
      </c>
      <c r="J26" s="421" t="s">
        <v>585</v>
      </c>
      <c r="K26" s="96">
        <f t="shared" si="1"/>
        <v>6.533333333325572</v>
      </c>
      <c r="L26" s="97">
        <f t="shared" si="2"/>
        <v>392</v>
      </c>
      <c r="M26" s="95" t="s">
        <v>420</v>
      </c>
      <c r="N26" s="99"/>
      <c r="O26" s="100">
        <f t="shared" si="3"/>
        <v>10</v>
      </c>
      <c r="P26" s="101">
        <f t="shared" si="4"/>
        <v>84.15869028100002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418</v>
      </c>
      <c r="AA26" s="110">
        <f t="shared" si="14"/>
        <v>84.15869028100002</v>
      </c>
      <c r="AB26" s="111"/>
      <c r="AC26" s="1">
        <v>206106</v>
      </c>
    </row>
    <row r="27" spans="2:29" s="1" customFormat="1" ht="16.5" customHeight="1">
      <c r="B27" s="13"/>
      <c r="C27" s="81">
        <v>27</v>
      </c>
      <c r="D27" s="79" t="s">
        <v>239</v>
      </c>
      <c r="E27" s="79">
        <v>132</v>
      </c>
      <c r="F27" s="92">
        <v>51.51</v>
      </c>
      <c r="G27" s="93" t="s">
        <v>224</v>
      </c>
      <c r="H27" s="94">
        <f t="shared" si="0"/>
        <v>47.452557299999995</v>
      </c>
      <c r="I27" s="421" t="s">
        <v>602</v>
      </c>
      <c r="J27" s="421" t="s">
        <v>603</v>
      </c>
      <c r="K27" s="96">
        <f t="shared" si="1"/>
        <v>4.683333333407063</v>
      </c>
      <c r="L27" s="97">
        <f t="shared" si="2"/>
        <v>281</v>
      </c>
      <c r="M27" s="95" t="s">
        <v>420</v>
      </c>
      <c r="N27" s="99"/>
      <c r="O27" s="100">
        <f t="shared" si="3"/>
        <v>10</v>
      </c>
      <c r="P27" s="101">
        <f t="shared" si="4"/>
        <v>22.207796816399995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418</v>
      </c>
      <c r="AA27" s="110">
        <f t="shared" si="14"/>
        <v>22.207796816399995</v>
      </c>
      <c r="AB27" s="111"/>
      <c r="AC27" s="1">
        <v>206114</v>
      </c>
    </row>
    <row r="28" spans="2:29" s="1" customFormat="1" ht="16.5" customHeight="1">
      <c r="B28" s="13"/>
      <c r="C28" s="81">
        <v>28</v>
      </c>
      <c r="D28" s="79" t="s">
        <v>240</v>
      </c>
      <c r="E28" s="79">
        <v>132</v>
      </c>
      <c r="F28" s="92">
        <v>43</v>
      </c>
      <c r="G28" s="93" t="s">
        <v>230</v>
      </c>
      <c r="H28" s="94">
        <f t="shared" si="0"/>
        <v>39.61289</v>
      </c>
      <c r="I28" s="421" t="s">
        <v>604</v>
      </c>
      <c r="J28" s="421" t="s">
        <v>605</v>
      </c>
      <c r="K28" s="96">
        <f t="shared" si="1"/>
        <v>2.81666666676756</v>
      </c>
      <c r="L28" s="97">
        <f t="shared" si="2"/>
        <v>169</v>
      </c>
      <c r="M28" s="95" t="s">
        <v>420</v>
      </c>
      <c r="N28" s="99"/>
      <c r="O28" s="100">
        <f t="shared" si="3"/>
        <v>150</v>
      </c>
      <c r="P28" s="101">
        <f t="shared" si="4"/>
        <v>167.5625247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418</v>
      </c>
      <c r="AA28" s="110">
        <f t="shared" si="14"/>
        <v>167.5625247</v>
      </c>
      <c r="AB28" s="111"/>
      <c r="AC28" s="1">
        <v>206115</v>
      </c>
    </row>
    <row r="29" spans="2:29" s="1" customFormat="1" ht="16.5" customHeight="1">
      <c r="B29" s="13"/>
      <c r="C29" s="81">
        <v>29</v>
      </c>
      <c r="D29" s="79" t="s">
        <v>252</v>
      </c>
      <c r="E29" s="79">
        <v>132</v>
      </c>
      <c r="F29" s="92">
        <v>149.2</v>
      </c>
      <c r="G29" s="93" t="s">
        <v>224</v>
      </c>
      <c r="H29" s="94">
        <f t="shared" si="0"/>
        <v>137.447516</v>
      </c>
      <c r="I29" s="421" t="s">
        <v>607</v>
      </c>
      <c r="J29" s="421" t="s">
        <v>608</v>
      </c>
      <c r="K29" s="96">
        <f t="shared" si="1"/>
        <v>2.2999999999883585</v>
      </c>
      <c r="L29" s="97">
        <f t="shared" si="2"/>
        <v>138</v>
      </c>
      <c r="M29" s="95" t="s">
        <v>420</v>
      </c>
      <c r="N29" s="99"/>
      <c r="O29" s="100">
        <f t="shared" si="3"/>
        <v>10</v>
      </c>
      <c r="P29" s="101">
        <f t="shared" si="4"/>
        <v>31.61292868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418</v>
      </c>
      <c r="AA29" s="110">
        <f t="shared" si="14"/>
        <v>31.61292868</v>
      </c>
      <c r="AB29" s="111"/>
      <c r="AC29" s="1">
        <v>206116</v>
      </c>
    </row>
    <row r="30" spans="2:29" s="1" customFormat="1" ht="16.5" customHeight="1">
      <c r="B30" s="13"/>
      <c r="C30" s="81">
        <v>30</v>
      </c>
      <c r="D30" s="79" t="s">
        <v>244</v>
      </c>
      <c r="E30" s="79">
        <v>132</v>
      </c>
      <c r="F30" s="92">
        <v>51.4</v>
      </c>
      <c r="G30" s="93" t="s">
        <v>224</v>
      </c>
      <c r="H30" s="94">
        <f t="shared" si="0"/>
        <v>47.351222</v>
      </c>
      <c r="I30" s="421" t="s">
        <v>616</v>
      </c>
      <c r="J30" s="421" t="s">
        <v>617</v>
      </c>
      <c r="K30" s="96">
        <f t="shared" si="1"/>
        <v>9.883333333418705</v>
      </c>
      <c r="L30" s="97">
        <f t="shared" si="2"/>
        <v>593</v>
      </c>
      <c r="M30" s="95" t="s">
        <v>420</v>
      </c>
      <c r="N30" s="99"/>
      <c r="O30" s="100">
        <f t="shared" si="3"/>
        <v>10</v>
      </c>
      <c r="P30" s="101">
        <f t="shared" si="4"/>
        <v>46.783007336000004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418</v>
      </c>
      <c r="AA30" s="110">
        <f t="shared" si="14"/>
        <v>46.783007336000004</v>
      </c>
      <c r="AB30" s="111"/>
      <c r="AC30" s="1">
        <v>206297</v>
      </c>
    </row>
    <row r="31" spans="2:29" s="1" customFormat="1" ht="16.5" customHeight="1">
      <c r="B31" s="13"/>
      <c r="C31" s="81">
        <v>31</v>
      </c>
      <c r="D31" s="79" t="s">
        <v>255</v>
      </c>
      <c r="E31" s="79">
        <v>132</v>
      </c>
      <c r="F31" s="92">
        <v>2.2</v>
      </c>
      <c r="G31" s="93" t="s">
        <v>224</v>
      </c>
      <c r="H31" s="94">
        <f t="shared" si="0"/>
        <v>23.03075</v>
      </c>
      <c r="I31" s="421" t="s">
        <v>619</v>
      </c>
      <c r="J31" s="421" t="s">
        <v>620</v>
      </c>
      <c r="K31" s="96">
        <f t="shared" si="1"/>
        <v>4.200000000069849</v>
      </c>
      <c r="L31" s="97">
        <f t="shared" si="2"/>
        <v>252</v>
      </c>
      <c r="M31" s="95" t="s">
        <v>420</v>
      </c>
      <c r="N31" s="99"/>
      <c r="O31" s="100">
        <f t="shared" si="3"/>
        <v>10</v>
      </c>
      <c r="P31" s="101">
        <f t="shared" si="4"/>
        <v>9.672915000000001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418</v>
      </c>
      <c r="AA31" s="110">
        <f t="shared" si="14"/>
        <v>9.672915000000001</v>
      </c>
      <c r="AB31" s="111"/>
      <c r="AC31" s="1">
        <v>206133</v>
      </c>
    </row>
    <row r="32" spans="2:29" s="1" customFormat="1" ht="16.5" customHeight="1">
      <c r="B32" s="13"/>
      <c r="C32" s="81">
        <v>32</v>
      </c>
      <c r="D32" s="79" t="s">
        <v>422</v>
      </c>
      <c r="E32" s="79">
        <v>132</v>
      </c>
      <c r="F32" s="92">
        <v>3.2</v>
      </c>
      <c r="G32" s="93" t="s">
        <v>224</v>
      </c>
      <c r="H32" s="94">
        <f t="shared" si="0"/>
        <v>23.03075</v>
      </c>
      <c r="I32" s="421" t="s">
        <v>619</v>
      </c>
      <c r="J32" s="421" t="s">
        <v>620</v>
      </c>
      <c r="K32" s="96">
        <f t="shared" si="1"/>
        <v>4.200000000069849</v>
      </c>
      <c r="L32" s="97">
        <f t="shared" si="2"/>
        <v>252</v>
      </c>
      <c r="M32" s="95" t="s">
        <v>420</v>
      </c>
      <c r="N32" s="99"/>
      <c r="O32" s="100">
        <f t="shared" si="3"/>
        <v>10</v>
      </c>
      <c r="P32" s="101">
        <f t="shared" si="4"/>
        <v>9.672915000000001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418</v>
      </c>
      <c r="AA32" s="110">
        <f t="shared" si="14"/>
        <v>9.672915000000001</v>
      </c>
      <c r="AB32" s="111"/>
      <c r="AC32" s="1">
        <v>206298</v>
      </c>
    </row>
    <row r="33" spans="2:29" s="1" customFormat="1" ht="16.5" customHeight="1">
      <c r="B33" s="13"/>
      <c r="C33" s="81">
        <v>33</v>
      </c>
      <c r="D33" s="79" t="s">
        <v>241</v>
      </c>
      <c r="E33" s="79">
        <v>132</v>
      </c>
      <c r="F33" s="92">
        <v>46.4</v>
      </c>
      <c r="G33" s="93" t="s">
        <v>224</v>
      </c>
      <c r="H33" s="94">
        <f t="shared" si="0"/>
        <v>42.745072</v>
      </c>
      <c r="I33" s="421" t="s">
        <v>626</v>
      </c>
      <c r="J33" s="421" t="s">
        <v>627</v>
      </c>
      <c r="K33" s="96">
        <f t="shared" si="1"/>
        <v>4.716666666674428</v>
      </c>
      <c r="L33" s="97">
        <f t="shared" si="2"/>
        <v>283</v>
      </c>
      <c r="M33" s="95" t="s">
        <v>420</v>
      </c>
      <c r="N33" s="99"/>
      <c r="O33" s="100">
        <f t="shared" si="3"/>
        <v>10</v>
      </c>
      <c r="P33" s="101">
        <f t="shared" si="4"/>
        <v>20.175673984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418</v>
      </c>
      <c r="AA33" s="110">
        <f t="shared" si="14"/>
        <v>20.175673984</v>
      </c>
      <c r="AB33" s="111"/>
      <c r="AC33" s="1">
        <v>206300</v>
      </c>
    </row>
    <row r="34" spans="2:29" s="1" customFormat="1" ht="16.5" customHeight="1">
      <c r="B34" s="112"/>
      <c r="C34" s="81">
        <v>34</v>
      </c>
      <c r="D34" s="79" t="s">
        <v>386</v>
      </c>
      <c r="E34" s="79">
        <v>132</v>
      </c>
      <c r="F34" s="92">
        <v>12.86</v>
      </c>
      <c r="G34" s="93" t="s">
        <v>224</v>
      </c>
      <c r="H34" s="94">
        <f t="shared" si="0"/>
        <v>23.03075</v>
      </c>
      <c r="I34" s="421" t="s">
        <v>632</v>
      </c>
      <c r="J34" s="421" t="s">
        <v>633</v>
      </c>
      <c r="K34" s="96">
        <f t="shared" si="1"/>
        <v>6.349999999918509</v>
      </c>
      <c r="L34" s="97">
        <f t="shared" si="2"/>
        <v>381</v>
      </c>
      <c r="M34" s="95" t="s">
        <v>420</v>
      </c>
      <c r="N34" s="99"/>
      <c r="O34" s="100">
        <f t="shared" si="3"/>
        <v>10</v>
      </c>
      <c r="P34" s="101">
        <f t="shared" si="4"/>
        <v>14.624526249999999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418</v>
      </c>
      <c r="AA34" s="110">
        <f t="shared" si="14"/>
        <v>14.624526249999999</v>
      </c>
      <c r="AB34" s="111"/>
      <c r="AC34" s="1">
        <v>206302</v>
      </c>
    </row>
    <row r="35" spans="2:29" s="1" customFormat="1" ht="16.5" customHeight="1">
      <c r="B35" s="112"/>
      <c r="C35" s="81">
        <v>35</v>
      </c>
      <c r="D35" s="79" t="s">
        <v>241</v>
      </c>
      <c r="E35" s="79">
        <v>132</v>
      </c>
      <c r="F35" s="92">
        <v>46.4</v>
      </c>
      <c r="G35" s="93" t="s">
        <v>224</v>
      </c>
      <c r="H35" s="94">
        <f t="shared" si="0"/>
        <v>42.745072</v>
      </c>
      <c r="I35" s="421" t="s">
        <v>634</v>
      </c>
      <c r="J35" s="421" t="s">
        <v>635</v>
      </c>
      <c r="K35" s="96">
        <f t="shared" si="1"/>
        <v>8.366666666523088</v>
      </c>
      <c r="L35" s="97">
        <f t="shared" si="2"/>
        <v>502</v>
      </c>
      <c r="M35" s="95" t="s">
        <v>420</v>
      </c>
      <c r="N35" s="99"/>
      <c r="O35" s="100">
        <f t="shared" si="3"/>
        <v>10</v>
      </c>
      <c r="P35" s="101">
        <f t="shared" si="4"/>
        <v>35.777625264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418</v>
      </c>
      <c r="AA35" s="110">
        <f t="shared" si="14"/>
        <v>35.777625264</v>
      </c>
      <c r="AB35" s="111"/>
      <c r="AC35" s="1">
        <v>206303</v>
      </c>
    </row>
    <row r="36" spans="2:29" s="1" customFormat="1" ht="16.5" customHeight="1">
      <c r="B36" s="112"/>
      <c r="C36" s="81">
        <v>36</v>
      </c>
      <c r="D36" s="79" t="s">
        <v>244</v>
      </c>
      <c r="E36" s="79">
        <v>132</v>
      </c>
      <c r="F36" s="92">
        <v>51.4</v>
      </c>
      <c r="G36" s="93" t="s">
        <v>224</v>
      </c>
      <c r="H36" s="94">
        <f t="shared" si="0"/>
        <v>47.351222</v>
      </c>
      <c r="I36" s="421" t="s">
        <v>636</v>
      </c>
      <c r="J36" s="421" t="s">
        <v>637</v>
      </c>
      <c r="K36" s="96">
        <f t="shared" si="1"/>
        <v>8.54999999993015</v>
      </c>
      <c r="L36" s="97">
        <f t="shared" si="2"/>
        <v>513</v>
      </c>
      <c r="M36" s="95" t="s">
        <v>420</v>
      </c>
      <c r="N36" s="99"/>
      <c r="O36" s="100">
        <f t="shared" si="3"/>
        <v>10</v>
      </c>
      <c r="P36" s="101">
        <f t="shared" si="4"/>
        <v>40.485294810000006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418</v>
      </c>
      <c r="AA36" s="110">
        <f t="shared" si="14"/>
        <v>40.485294810000006</v>
      </c>
      <c r="AB36" s="111"/>
      <c r="AC36" s="1">
        <v>206304</v>
      </c>
    </row>
    <row r="37" spans="2:29" s="1" customFormat="1" ht="16.5" customHeight="1">
      <c r="B37" s="112"/>
      <c r="C37" s="81">
        <v>37</v>
      </c>
      <c r="D37" s="79" t="s">
        <v>404</v>
      </c>
      <c r="E37" s="79">
        <v>132</v>
      </c>
      <c r="F37" s="92">
        <v>73.7</v>
      </c>
      <c r="G37" s="93" t="s">
        <v>224</v>
      </c>
      <c r="H37" s="94">
        <f t="shared" si="0"/>
        <v>67.89465100000001</v>
      </c>
      <c r="I37" s="421" t="s">
        <v>647</v>
      </c>
      <c r="J37" s="421" t="s">
        <v>648</v>
      </c>
      <c r="K37" s="96">
        <f t="shared" si="1"/>
        <v>0.5999999998603016</v>
      </c>
      <c r="L37" s="97">
        <f t="shared" si="2"/>
        <v>36</v>
      </c>
      <c r="M37" s="95" t="s">
        <v>420</v>
      </c>
      <c r="N37" s="99"/>
      <c r="O37" s="100">
        <f t="shared" si="3"/>
        <v>10</v>
      </c>
      <c r="P37" s="101">
        <f t="shared" si="4"/>
        <v>4.073679060000001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418</v>
      </c>
      <c r="AA37" s="110">
        <f t="shared" si="14"/>
        <v>4.073679060000001</v>
      </c>
      <c r="AB37" s="111"/>
      <c r="AC37" s="1">
        <v>206309</v>
      </c>
    </row>
    <row r="38" spans="2:29" s="1" customFormat="1" ht="16.5" customHeight="1">
      <c r="B38" s="112"/>
      <c r="C38" s="81">
        <v>38</v>
      </c>
      <c r="D38" s="79" t="s">
        <v>403</v>
      </c>
      <c r="E38" s="79">
        <v>132</v>
      </c>
      <c r="F38" s="92">
        <v>73.43</v>
      </c>
      <c r="G38" s="93" t="s">
        <v>224</v>
      </c>
      <c r="H38" s="94">
        <f t="shared" si="0"/>
        <v>67.64591890000001</v>
      </c>
      <c r="I38" s="421" t="s">
        <v>654</v>
      </c>
      <c r="J38" s="421" t="s">
        <v>655</v>
      </c>
      <c r="K38" s="96">
        <f t="shared" si="1"/>
        <v>0.4999999998835847</v>
      </c>
      <c r="L38" s="97">
        <f t="shared" si="2"/>
        <v>30</v>
      </c>
      <c r="M38" s="95" t="s">
        <v>420</v>
      </c>
      <c r="N38" s="99"/>
      <c r="O38" s="100">
        <f t="shared" si="3"/>
        <v>10</v>
      </c>
      <c r="P38" s="101">
        <f t="shared" si="4"/>
        <v>3.382295945000001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418</v>
      </c>
      <c r="AA38" s="110">
        <f t="shared" si="14"/>
        <v>3.382295945000001</v>
      </c>
      <c r="AB38" s="111"/>
      <c r="AC38" s="1">
        <v>206311</v>
      </c>
    </row>
    <row r="39" spans="2:29" s="1" customFormat="1" ht="16.5" customHeight="1">
      <c r="B39" s="112"/>
      <c r="C39" s="81">
        <v>39</v>
      </c>
      <c r="D39" s="79" t="s">
        <v>386</v>
      </c>
      <c r="E39" s="79">
        <v>132</v>
      </c>
      <c r="F39" s="92">
        <v>12.86</v>
      </c>
      <c r="G39" s="93" t="s">
        <v>224</v>
      </c>
      <c r="H39" s="94">
        <f t="shared" si="0"/>
        <v>23.03075</v>
      </c>
      <c r="I39" s="421" t="s">
        <v>656</v>
      </c>
      <c r="J39" s="421" t="s">
        <v>657</v>
      </c>
      <c r="K39" s="96">
        <f t="shared" si="1"/>
        <v>6.899999999965075</v>
      </c>
      <c r="L39" s="97">
        <f t="shared" si="2"/>
        <v>414</v>
      </c>
      <c r="M39" s="95" t="s">
        <v>420</v>
      </c>
      <c r="N39" s="99"/>
      <c r="O39" s="100">
        <f t="shared" si="3"/>
        <v>10</v>
      </c>
      <c r="P39" s="101">
        <f t="shared" si="4"/>
        <v>15.891217500000003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418</v>
      </c>
      <c r="AA39" s="110">
        <f t="shared" si="14"/>
        <v>15.891217500000003</v>
      </c>
      <c r="AB39" s="111"/>
      <c r="AC39" s="1">
        <v>206313</v>
      </c>
    </row>
    <row r="40" spans="2:29" s="1" customFormat="1" ht="16.5" customHeight="1">
      <c r="B40" s="112"/>
      <c r="C40" s="81">
        <v>40</v>
      </c>
      <c r="D40" s="79" t="s">
        <v>234</v>
      </c>
      <c r="E40" s="79">
        <v>132</v>
      </c>
      <c r="F40" s="92">
        <v>138.86</v>
      </c>
      <c r="G40" s="93" t="s">
        <v>230</v>
      </c>
      <c r="H40" s="94">
        <f t="shared" si="0"/>
        <v>127.92199780000003</v>
      </c>
      <c r="I40" s="421" t="s">
        <v>662</v>
      </c>
      <c r="J40" s="421" t="s">
        <v>663</v>
      </c>
      <c r="K40" s="96">
        <f t="shared" si="1"/>
        <v>8.13333333330229</v>
      </c>
      <c r="L40" s="97">
        <f t="shared" si="2"/>
        <v>488</v>
      </c>
      <c r="M40" s="95" t="s">
        <v>420</v>
      </c>
      <c r="N40" s="99"/>
      <c r="O40" s="100">
        <f t="shared" si="3"/>
        <v>150</v>
      </c>
      <c r="P40" s="101">
        <f t="shared" si="4"/>
        <v>1560.0087631710007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418</v>
      </c>
      <c r="AA40" s="110">
        <f t="shared" si="14"/>
        <v>1560.0087631710007</v>
      </c>
      <c r="AB40" s="111"/>
      <c r="AC40" s="1">
        <v>206315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3"/>
      <c r="J41" s="423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384</v>
      </c>
      <c r="D42" s="118" t="s">
        <v>714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2314.586699292301</v>
      </c>
      <c r="Q42" s="124">
        <f t="shared" si="15"/>
        <v>0</v>
      </c>
      <c r="R42" s="125">
        <f t="shared" si="15"/>
        <v>0</v>
      </c>
      <c r="S42" s="125">
        <f t="shared" si="15"/>
        <v>0</v>
      </c>
      <c r="T42" s="125">
        <f t="shared" si="15"/>
        <v>0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130">
        <f>ROUND(SUM(AA19:AA41),2)</f>
        <v>9178.13</v>
      </c>
      <c r="AB42" s="131"/>
    </row>
    <row r="43" spans="2:28" s="132" customFormat="1" ht="9.75" thickTop="1">
      <c r="B43" s="133"/>
      <c r="C43" s="134"/>
      <c r="D43" s="135"/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C90"/>
  <sheetViews>
    <sheetView zoomScale="75" zoomScaleNormal="75" workbookViewId="0" topLeftCell="B12">
      <selection activeCell="J33" sqref="J33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'TOT-0904'!B2</f>
        <v>ANEXO V al Memorándum D.T.E.E. N°   761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332</v>
      </c>
      <c r="B4" s="18"/>
    </row>
    <row r="5" spans="1:2" s="9" customFormat="1" ht="11.25">
      <c r="A5" s="18" t="s">
        <v>333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334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335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+'TOT-0904'!B14</f>
        <v>Desde el 01 al 30 de abril de 2009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336</v>
      </c>
      <c r="E14" s="36">
        <v>96.407</v>
      </c>
      <c r="F14" s="37"/>
      <c r="G14" s="38"/>
      <c r="H14" s="34"/>
      <c r="I14" s="34"/>
      <c r="J14" s="39" t="s">
        <v>337</v>
      </c>
      <c r="K14" s="40">
        <f>150*'TOT-0904'!B13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338</v>
      </c>
      <c r="E15" s="36">
        <v>92.123</v>
      </c>
      <c r="F15" s="42"/>
      <c r="G15" s="43"/>
      <c r="H15" s="7"/>
      <c r="I15" s="44"/>
      <c r="J15" s="39" t="s">
        <v>339</v>
      </c>
      <c r="K15" s="40">
        <f>50*'TOT-0904'!B13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340</v>
      </c>
      <c r="E16" s="36">
        <v>92.123</v>
      </c>
      <c r="F16" s="42"/>
      <c r="G16" s="43"/>
      <c r="H16" s="7"/>
      <c r="I16" s="7"/>
      <c r="J16" s="39" t="s">
        <v>341</v>
      </c>
      <c r="K16" s="40">
        <f>10*'TOT-0904'!B13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342</v>
      </c>
      <c r="D18" s="49" t="s">
        <v>222</v>
      </c>
      <c r="E18" s="50" t="s">
        <v>343</v>
      </c>
      <c r="F18" s="50" t="s">
        <v>344</v>
      </c>
      <c r="G18" s="50" t="s">
        <v>223</v>
      </c>
      <c r="H18" s="51" t="s">
        <v>345</v>
      </c>
      <c r="I18" s="49" t="s">
        <v>346</v>
      </c>
      <c r="J18" s="49" t="s">
        <v>347</v>
      </c>
      <c r="K18" s="50" t="s">
        <v>348</v>
      </c>
      <c r="L18" s="50" t="s">
        <v>349</v>
      </c>
      <c r="M18" s="50" t="s">
        <v>383</v>
      </c>
      <c r="N18" s="50" t="s">
        <v>350</v>
      </c>
      <c r="O18" s="52" t="s">
        <v>351</v>
      </c>
      <c r="P18" s="53" t="s">
        <v>352</v>
      </c>
      <c r="Q18" s="54" t="s">
        <v>353</v>
      </c>
      <c r="R18" s="55" t="s">
        <v>354</v>
      </c>
      <c r="S18" s="56"/>
      <c r="T18" s="57"/>
      <c r="U18" s="58" t="s">
        <v>355</v>
      </c>
      <c r="V18" s="59"/>
      <c r="W18" s="60"/>
      <c r="X18" s="61" t="s">
        <v>356</v>
      </c>
      <c r="Y18" s="62" t="s">
        <v>357</v>
      </c>
      <c r="Z18" s="63" t="s">
        <v>358</v>
      </c>
      <c r="AA18" s="63" t="s">
        <v>359</v>
      </c>
      <c r="AB18" s="64"/>
    </row>
    <row r="19" spans="2:28" s="1" customFormat="1" ht="16.5" customHeight="1" thickTop="1">
      <c r="B19" s="13"/>
      <c r="C19" s="65"/>
      <c r="D19" s="66" t="s">
        <v>213</v>
      </c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ROUND('LI-0904 (2)'!AA42,2)</f>
        <v>9178.13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41</v>
      </c>
      <c r="D21" s="79" t="s">
        <v>247</v>
      </c>
      <c r="E21" s="79">
        <v>132</v>
      </c>
      <c r="F21" s="92">
        <v>35.59</v>
      </c>
      <c r="G21" s="93" t="s">
        <v>224</v>
      </c>
      <c r="H21" s="94">
        <f aca="true" t="shared" si="0" ref="H21:H40">IF(E21=220,$E$14,IF(E21=132,$E$15,$E$16))*IF(F21&gt;25,F21,25)/100</f>
        <v>32.7865757</v>
      </c>
      <c r="I21" s="421" t="s">
        <v>670</v>
      </c>
      <c r="J21" s="421" t="s">
        <v>671</v>
      </c>
      <c r="K21" s="96">
        <f aca="true" t="shared" si="1" ref="K21:K40">IF(D21="","",(J21-I21)*24)</f>
        <v>7.816666666651145</v>
      </c>
      <c r="L21" s="97">
        <f aca="true" t="shared" si="2" ref="L21:L40">IF(D21="","",ROUND((J21-I21)*24*60,0))</f>
        <v>469</v>
      </c>
      <c r="M21" s="98" t="s">
        <v>420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25.639102197400003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418</v>
      </c>
      <c r="AA21" s="110">
        <f aca="true" t="shared" si="14" ref="AA21:AA40">IF(D21="","",SUM(P21:Y21)*IF(Z21="SI",1,2))</f>
        <v>25.639102197400003</v>
      </c>
      <c r="AB21" s="111"/>
      <c r="AC21" s="1">
        <v>206318</v>
      </c>
    </row>
    <row r="22" spans="2:29" s="1" customFormat="1" ht="16.5" customHeight="1">
      <c r="B22" s="13"/>
      <c r="C22" s="81">
        <v>42</v>
      </c>
      <c r="D22" s="79" t="s">
        <v>234</v>
      </c>
      <c r="E22" s="79">
        <v>132</v>
      </c>
      <c r="F22" s="92">
        <v>138.86</v>
      </c>
      <c r="G22" s="93" t="s">
        <v>230</v>
      </c>
      <c r="H22" s="94">
        <f t="shared" si="0"/>
        <v>127.92199780000003</v>
      </c>
      <c r="I22" s="421" t="s">
        <v>675</v>
      </c>
      <c r="J22" s="421" t="s">
        <v>676</v>
      </c>
      <c r="K22" s="96">
        <f t="shared" si="1"/>
        <v>9.86666666669771</v>
      </c>
      <c r="L22" s="97">
        <f t="shared" si="2"/>
        <v>592</v>
      </c>
      <c r="M22" s="98" t="s">
        <v>420</v>
      </c>
      <c r="N22" s="99"/>
      <c r="O22" s="100">
        <f t="shared" si="3"/>
        <v>150</v>
      </c>
      <c r="P22" s="101">
        <f t="shared" si="4"/>
        <v>1893.8851774290004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418</v>
      </c>
      <c r="AA22" s="110">
        <f t="shared" si="14"/>
        <v>1893.8851774290004</v>
      </c>
      <c r="AB22" s="111"/>
      <c r="AC22" s="1">
        <v>206320</v>
      </c>
    </row>
    <row r="23" spans="2:29" s="1" customFormat="1" ht="16.5" customHeight="1">
      <c r="B23" s="13"/>
      <c r="C23" s="81">
        <v>43</v>
      </c>
      <c r="D23" s="79" t="s">
        <v>247</v>
      </c>
      <c r="E23" s="79">
        <v>132</v>
      </c>
      <c r="F23" s="92">
        <v>35.59</v>
      </c>
      <c r="G23" s="93" t="s">
        <v>224</v>
      </c>
      <c r="H23" s="94">
        <f t="shared" si="0"/>
        <v>32.7865757</v>
      </c>
      <c r="I23" s="421" t="s">
        <v>689</v>
      </c>
      <c r="J23" s="421" t="s">
        <v>690</v>
      </c>
      <c r="K23" s="96">
        <f t="shared" si="1"/>
        <v>8.399999999965075</v>
      </c>
      <c r="L23" s="97">
        <f t="shared" si="2"/>
        <v>504</v>
      </c>
      <c r="M23" s="98" t="s">
        <v>420</v>
      </c>
      <c r="N23" s="99"/>
      <c r="O23" s="100">
        <f t="shared" si="3"/>
        <v>10</v>
      </c>
      <c r="P23" s="101">
        <f t="shared" si="4"/>
        <v>27.540723588000002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418</v>
      </c>
      <c r="AA23" s="110">
        <f t="shared" si="14"/>
        <v>27.540723588000002</v>
      </c>
      <c r="AB23" s="111"/>
      <c r="AC23" s="1">
        <v>206325</v>
      </c>
    </row>
    <row r="24" spans="2:29" s="1" customFormat="1" ht="16.5" customHeight="1">
      <c r="B24" s="13"/>
      <c r="C24" s="81">
        <v>44</v>
      </c>
      <c r="D24" s="79" t="s">
        <v>406</v>
      </c>
      <c r="E24" s="79">
        <v>132</v>
      </c>
      <c r="F24" s="92">
        <v>23.52</v>
      </c>
      <c r="G24" s="93" t="s">
        <v>224</v>
      </c>
      <c r="H24" s="94">
        <f t="shared" si="0"/>
        <v>23.03075</v>
      </c>
      <c r="I24" s="421" t="s">
        <v>697</v>
      </c>
      <c r="J24" s="421" t="s">
        <v>698</v>
      </c>
      <c r="K24" s="96">
        <f t="shared" si="1"/>
        <v>1.7333333333954215</v>
      </c>
      <c r="L24" s="97">
        <f t="shared" si="2"/>
        <v>104</v>
      </c>
      <c r="M24" s="98" t="s">
        <v>420</v>
      </c>
      <c r="N24" s="99"/>
      <c r="O24" s="100">
        <f t="shared" si="3"/>
        <v>10</v>
      </c>
      <c r="P24" s="101">
        <f t="shared" si="4"/>
        <v>3.9843197500000005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418</v>
      </c>
      <c r="AA24" s="110">
        <f t="shared" si="14"/>
        <v>3.9843197500000005</v>
      </c>
      <c r="AB24" s="111"/>
      <c r="AC24" s="1">
        <v>206328</v>
      </c>
    </row>
    <row r="25" spans="2:29" s="1" customFormat="1" ht="16.5" customHeight="1">
      <c r="B25" s="13"/>
      <c r="C25" s="81">
        <v>45</v>
      </c>
      <c r="D25" s="79" t="s">
        <v>243</v>
      </c>
      <c r="E25" s="79">
        <v>132</v>
      </c>
      <c r="F25" s="92">
        <v>41.3</v>
      </c>
      <c r="G25" s="93" t="s">
        <v>227</v>
      </c>
      <c r="H25" s="94">
        <f t="shared" si="0"/>
        <v>38.046799</v>
      </c>
      <c r="I25" s="421" t="s">
        <v>700</v>
      </c>
      <c r="J25" s="421" t="s">
        <v>701</v>
      </c>
      <c r="K25" s="96">
        <f t="shared" si="1"/>
        <v>5.399999999965075</v>
      </c>
      <c r="L25" s="97">
        <f t="shared" si="2"/>
        <v>324</v>
      </c>
      <c r="M25" s="98" t="s">
        <v>420</v>
      </c>
      <c r="N25" s="99"/>
      <c r="O25" s="100">
        <f t="shared" si="3"/>
        <v>50</v>
      </c>
      <c r="P25" s="101">
        <f t="shared" si="4"/>
        <v>102.7263573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418</v>
      </c>
      <c r="AA25" s="110">
        <f t="shared" si="14"/>
        <v>102.7263573</v>
      </c>
      <c r="AB25" s="111"/>
      <c r="AC25" s="1">
        <v>206329</v>
      </c>
    </row>
    <row r="26" spans="2:29" s="1" customFormat="1" ht="16.5" customHeight="1">
      <c r="B26" s="13"/>
      <c r="C26" s="81">
        <v>46</v>
      </c>
      <c r="D26" s="79" t="s">
        <v>225</v>
      </c>
      <c r="E26" s="79">
        <v>66</v>
      </c>
      <c r="F26" s="92">
        <v>31.9</v>
      </c>
      <c r="G26" s="93" t="s">
        <v>224</v>
      </c>
      <c r="H26" s="94">
        <f t="shared" si="0"/>
        <v>29.387237</v>
      </c>
      <c r="I26" s="421" t="s">
        <v>703</v>
      </c>
      <c r="J26" s="421" t="s">
        <v>704</v>
      </c>
      <c r="K26" s="96">
        <f t="shared" si="1"/>
        <v>4.383333333302289</v>
      </c>
      <c r="L26" s="97">
        <f t="shared" si="2"/>
        <v>263</v>
      </c>
      <c r="M26" s="95" t="s">
        <v>420</v>
      </c>
      <c r="N26" s="99"/>
      <c r="O26" s="100">
        <f t="shared" si="3"/>
        <v>10</v>
      </c>
      <c r="P26" s="101">
        <f t="shared" si="4"/>
        <v>12.871609805999997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418</v>
      </c>
      <c r="AA26" s="110">
        <f t="shared" si="14"/>
        <v>12.871609805999997</v>
      </c>
      <c r="AB26" s="111"/>
      <c r="AC26" s="1">
        <v>206330</v>
      </c>
    </row>
    <row r="27" spans="2:29" s="1" customFormat="1" ht="16.5" customHeight="1">
      <c r="B27" s="13"/>
      <c r="C27" s="81">
        <v>47</v>
      </c>
      <c r="D27" s="79" t="s">
        <v>234</v>
      </c>
      <c r="E27" s="79">
        <v>132</v>
      </c>
      <c r="F27" s="92">
        <v>138.86</v>
      </c>
      <c r="G27" s="93" t="s">
        <v>230</v>
      </c>
      <c r="H27" s="94">
        <f t="shared" si="0"/>
        <v>127.92199780000003</v>
      </c>
      <c r="I27" s="421" t="s">
        <v>705</v>
      </c>
      <c r="J27" s="421" t="s">
        <v>706</v>
      </c>
      <c r="K27" s="96">
        <f t="shared" si="1"/>
        <v>9.433333333174232</v>
      </c>
      <c r="L27" s="97">
        <f t="shared" si="2"/>
        <v>566</v>
      </c>
      <c r="M27" s="95" t="s">
        <v>420</v>
      </c>
      <c r="N27" s="99"/>
      <c r="O27" s="100">
        <f t="shared" si="3"/>
        <v>150</v>
      </c>
      <c r="P27" s="101">
        <f t="shared" si="4"/>
        <v>1809.4566588810005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418</v>
      </c>
      <c r="AA27" s="110">
        <f t="shared" si="14"/>
        <v>1809.4566588810005</v>
      </c>
      <c r="AB27" s="111"/>
      <c r="AC27" s="1">
        <v>206331</v>
      </c>
    </row>
    <row r="28" spans="2:29" s="1" customFormat="1" ht="16.5" customHeight="1">
      <c r="B28" s="13"/>
      <c r="C28" s="81">
        <v>48</v>
      </c>
      <c r="D28" s="79" t="s">
        <v>236</v>
      </c>
      <c r="E28" s="79">
        <v>132</v>
      </c>
      <c r="F28" s="92">
        <v>71.5</v>
      </c>
      <c r="G28" s="93" t="s">
        <v>224</v>
      </c>
      <c r="H28" s="94">
        <f t="shared" si="0"/>
        <v>65.867945</v>
      </c>
      <c r="I28" s="421" t="s">
        <v>708</v>
      </c>
      <c r="J28" s="421" t="s">
        <v>709</v>
      </c>
      <c r="K28" s="96">
        <f t="shared" si="1"/>
        <v>4.049999999930151</v>
      </c>
      <c r="L28" s="97">
        <f t="shared" si="2"/>
        <v>243</v>
      </c>
      <c r="M28" s="95" t="s">
        <v>420</v>
      </c>
      <c r="N28" s="99"/>
      <c r="O28" s="100">
        <f t="shared" si="3"/>
        <v>10</v>
      </c>
      <c r="P28" s="101">
        <f t="shared" si="4"/>
        <v>26.676517725000004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418</v>
      </c>
      <c r="AA28" s="110">
        <f t="shared" si="14"/>
        <v>26.676517725000004</v>
      </c>
      <c r="AB28" s="111"/>
      <c r="AC28" s="1">
        <v>206332</v>
      </c>
    </row>
    <row r="29" spans="2:29" s="1" customFormat="1" ht="16.5" customHeight="1">
      <c r="B29" s="13"/>
      <c r="C29" s="81">
        <v>49</v>
      </c>
      <c r="D29" s="79" t="s">
        <v>243</v>
      </c>
      <c r="E29" s="79">
        <v>132</v>
      </c>
      <c r="F29" s="92">
        <v>41.3</v>
      </c>
      <c r="G29" s="93" t="s">
        <v>227</v>
      </c>
      <c r="H29" s="94">
        <f t="shared" si="0"/>
        <v>38.046799</v>
      </c>
      <c r="I29" s="421" t="s">
        <v>4</v>
      </c>
      <c r="J29" s="421" t="s">
        <v>5</v>
      </c>
      <c r="K29" s="96">
        <f t="shared" si="1"/>
        <v>5.033333333325572</v>
      </c>
      <c r="L29" s="97">
        <f t="shared" si="2"/>
        <v>302</v>
      </c>
      <c r="M29" s="95" t="s">
        <v>420</v>
      </c>
      <c r="N29" s="99"/>
      <c r="O29" s="100">
        <f t="shared" si="3"/>
        <v>50</v>
      </c>
      <c r="P29" s="101">
        <f t="shared" si="4"/>
        <v>95.68769948500001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418</v>
      </c>
      <c r="AA29" s="110">
        <f t="shared" si="14"/>
        <v>95.68769948500001</v>
      </c>
      <c r="AB29" s="111"/>
      <c r="AC29" s="1">
        <v>206336</v>
      </c>
    </row>
    <row r="30" spans="2:29" s="1" customFormat="1" ht="16.5" customHeight="1">
      <c r="B30" s="13"/>
      <c r="C30" s="81">
        <v>50</v>
      </c>
      <c r="D30" s="79" t="s">
        <v>247</v>
      </c>
      <c r="E30" s="79">
        <v>132</v>
      </c>
      <c r="F30" s="92">
        <v>35.59</v>
      </c>
      <c r="G30" s="93" t="s">
        <v>224</v>
      </c>
      <c r="H30" s="94">
        <f t="shared" si="0"/>
        <v>32.7865757</v>
      </c>
      <c r="I30" s="421" t="s">
        <v>6</v>
      </c>
      <c r="J30" s="421" t="s">
        <v>7</v>
      </c>
      <c r="K30" s="96">
        <f t="shared" si="1"/>
        <v>6.3333333331975155</v>
      </c>
      <c r="L30" s="97">
        <f t="shared" si="2"/>
        <v>380</v>
      </c>
      <c r="M30" s="95" t="s">
        <v>420</v>
      </c>
      <c r="N30" s="99"/>
      <c r="O30" s="100">
        <f t="shared" si="3"/>
        <v>10</v>
      </c>
      <c r="P30" s="101">
        <f t="shared" si="4"/>
        <v>20.7539024181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418</v>
      </c>
      <c r="AA30" s="110">
        <f t="shared" si="14"/>
        <v>20.7539024181</v>
      </c>
      <c r="AB30" s="111"/>
      <c r="AC30" s="1">
        <v>206337</v>
      </c>
    </row>
    <row r="31" spans="2:29" s="1" customFormat="1" ht="16.5" customHeight="1">
      <c r="B31" s="13"/>
      <c r="C31" s="81">
        <v>51</v>
      </c>
      <c r="D31" s="79" t="s">
        <v>406</v>
      </c>
      <c r="E31" s="79">
        <v>132</v>
      </c>
      <c r="F31" s="92">
        <v>23.52</v>
      </c>
      <c r="G31" s="93" t="s">
        <v>224</v>
      </c>
      <c r="H31" s="94">
        <f t="shared" si="0"/>
        <v>23.03075</v>
      </c>
      <c r="I31" s="421" t="s">
        <v>8</v>
      </c>
      <c r="J31" s="421" t="s">
        <v>9</v>
      </c>
      <c r="K31" s="96">
        <f t="shared" si="1"/>
        <v>1.96666666661622</v>
      </c>
      <c r="L31" s="97">
        <f t="shared" si="2"/>
        <v>118</v>
      </c>
      <c r="M31" s="95" t="s">
        <v>420</v>
      </c>
      <c r="N31" s="99"/>
      <c r="O31" s="100">
        <f t="shared" si="3"/>
        <v>10</v>
      </c>
      <c r="P31" s="101">
        <f t="shared" si="4"/>
        <v>4.537057750000001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418</v>
      </c>
      <c r="AA31" s="110">
        <f t="shared" si="14"/>
        <v>4.537057750000001</v>
      </c>
      <c r="AB31" s="111"/>
      <c r="AC31" s="1">
        <v>206338</v>
      </c>
    </row>
    <row r="32" spans="2:29" s="1" customFormat="1" ht="16.5" customHeight="1">
      <c r="B32" s="13"/>
      <c r="C32" s="81">
        <v>52</v>
      </c>
      <c r="D32" s="79" t="s">
        <v>234</v>
      </c>
      <c r="E32" s="79">
        <v>132</v>
      </c>
      <c r="F32" s="92">
        <v>138.86</v>
      </c>
      <c r="G32" s="93" t="s">
        <v>230</v>
      </c>
      <c r="H32" s="94">
        <f t="shared" si="0"/>
        <v>127.92199780000003</v>
      </c>
      <c r="I32" s="421" t="s">
        <v>15</v>
      </c>
      <c r="J32" s="421" t="s">
        <v>16</v>
      </c>
      <c r="K32" s="96">
        <f t="shared" si="1"/>
        <v>9.733333333279006</v>
      </c>
      <c r="L32" s="97">
        <f t="shared" si="2"/>
        <v>584</v>
      </c>
      <c r="M32" s="95" t="s">
        <v>420</v>
      </c>
      <c r="N32" s="99"/>
      <c r="O32" s="100">
        <f t="shared" si="3"/>
        <v>150</v>
      </c>
      <c r="P32" s="101">
        <f t="shared" si="4"/>
        <v>1867.0215578910004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418</v>
      </c>
      <c r="AA32" s="110">
        <f t="shared" si="14"/>
        <v>1867.0215578910004</v>
      </c>
      <c r="AB32" s="111"/>
      <c r="AC32" s="1">
        <v>206341</v>
      </c>
    </row>
    <row r="33" spans="2:29" s="1" customFormat="1" ht="16.5" customHeight="1">
      <c r="B33" s="13"/>
      <c r="C33" s="81">
        <v>53</v>
      </c>
      <c r="D33" s="79" t="s">
        <v>20</v>
      </c>
      <c r="E33" s="79">
        <v>132</v>
      </c>
      <c r="F33" s="92">
        <v>0.38</v>
      </c>
      <c r="G33" s="93" t="s">
        <v>224</v>
      </c>
      <c r="H33" s="94">
        <f t="shared" si="0"/>
        <v>23.03075</v>
      </c>
      <c r="I33" s="421" t="s">
        <v>21</v>
      </c>
      <c r="J33" s="421" t="s">
        <v>22</v>
      </c>
      <c r="K33" s="96">
        <f t="shared" si="1"/>
        <v>5.399999999965075</v>
      </c>
      <c r="L33" s="97">
        <f t="shared" si="2"/>
        <v>324</v>
      </c>
      <c r="M33" s="95" t="s">
        <v>420</v>
      </c>
      <c r="N33" s="99"/>
      <c r="O33" s="100">
        <f t="shared" si="3"/>
        <v>10</v>
      </c>
      <c r="P33" s="101">
        <f t="shared" si="4"/>
        <v>12.436605000000002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418</v>
      </c>
      <c r="AA33" s="110">
        <f t="shared" si="14"/>
        <v>12.436605000000002</v>
      </c>
      <c r="AB33" s="111"/>
      <c r="AC33" s="1">
        <v>206499</v>
      </c>
    </row>
    <row r="34" spans="2:29" s="1" customFormat="1" ht="16.5" customHeight="1">
      <c r="B34" s="112"/>
      <c r="C34" s="81">
        <v>54</v>
      </c>
      <c r="D34" s="79" t="s">
        <v>248</v>
      </c>
      <c r="E34" s="79">
        <v>132</v>
      </c>
      <c r="F34" s="92">
        <v>151</v>
      </c>
      <c r="G34" s="93" t="s">
        <v>224</v>
      </c>
      <c r="H34" s="94">
        <f t="shared" si="0"/>
        <v>139.10573</v>
      </c>
      <c r="I34" s="421" t="s">
        <v>31</v>
      </c>
      <c r="J34" s="421" t="s">
        <v>32</v>
      </c>
      <c r="K34" s="96">
        <f t="shared" si="1"/>
        <v>9.966666666674428</v>
      </c>
      <c r="L34" s="97">
        <f t="shared" si="2"/>
        <v>598</v>
      </c>
      <c r="M34" s="95" t="s">
        <v>420</v>
      </c>
      <c r="N34" s="99"/>
      <c r="O34" s="100">
        <f t="shared" si="3"/>
        <v>10</v>
      </c>
      <c r="P34" s="101">
        <f t="shared" si="4"/>
        <v>138.68841281000002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418</v>
      </c>
      <c r="AA34" s="110">
        <f t="shared" si="14"/>
        <v>138.68841281000002</v>
      </c>
      <c r="AB34" s="111"/>
      <c r="AC34" s="1">
        <v>206507</v>
      </c>
    </row>
    <row r="35" spans="2:29" s="1" customFormat="1" ht="16.5" customHeight="1">
      <c r="B35" s="112"/>
      <c r="C35" s="81">
        <v>55</v>
      </c>
      <c r="D35" s="79" t="s">
        <v>20</v>
      </c>
      <c r="E35" s="79">
        <v>132</v>
      </c>
      <c r="F35" s="92">
        <v>0.38</v>
      </c>
      <c r="G35" s="93" t="s">
        <v>224</v>
      </c>
      <c r="H35" s="94">
        <f t="shared" si="0"/>
        <v>23.03075</v>
      </c>
      <c r="I35" s="421" t="s">
        <v>33</v>
      </c>
      <c r="J35" s="421" t="s">
        <v>34</v>
      </c>
      <c r="K35" s="96">
        <f t="shared" si="1"/>
        <v>6.399999999906868</v>
      </c>
      <c r="L35" s="97">
        <f t="shared" si="2"/>
        <v>384</v>
      </c>
      <c r="M35" s="95" t="s">
        <v>420</v>
      </c>
      <c r="N35" s="99"/>
      <c r="O35" s="100">
        <f t="shared" si="3"/>
        <v>10</v>
      </c>
      <c r="P35" s="101">
        <f t="shared" si="4"/>
        <v>14.739680000000002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418</v>
      </c>
      <c r="AA35" s="110">
        <f t="shared" si="14"/>
        <v>14.739680000000002</v>
      </c>
      <c r="AB35" s="111"/>
      <c r="AC35" s="1">
        <v>206508</v>
      </c>
    </row>
    <row r="36" spans="2:29" s="1" customFormat="1" ht="16.5" customHeight="1">
      <c r="B36" s="112"/>
      <c r="C36" s="81">
        <v>56</v>
      </c>
      <c r="D36" s="79" t="s">
        <v>246</v>
      </c>
      <c r="E36" s="79">
        <v>132</v>
      </c>
      <c r="F36" s="92">
        <v>133.2</v>
      </c>
      <c r="G36" s="93" t="s">
        <v>230</v>
      </c>
      <c r="H36" s="94">
        <f t="shared" si="0"/>
        <v>122.70783599999999</v>
      </c>
      <c r="I36" s="421" t="s">
        <v>38</v>
      </c>
      <c r="J36" s="421" t="s">
        <v>39</v>
      </c>
      <c r="K36" s="96">
        <f t="shared" si="1"/>
        <v>8.950000000011642</v>
      </c>
      <c r="L36" s="97">
        <f t="shared" si="2"/>
        <v>537</v>
      </c>
      <c r="M36" s="95" t="s">
        <v>420</v>
      </c>
      <c r="N36" s="99"/>
      <c r="O36" s="100">
        <f t="shared" si="3"/>
        <v>150</v>
      </c>
      <c r="P36" s="101">
        <f t="shared" si="4"/>
        <v>1647.3526982999995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418</v>
      </c>
      <c r="AA36" s="110">
        <f t="shared" si="14"/>
        <v>1647.3526982999995</v>
      </c>
      <c r="AB36" s="111"/>
      <c r="AC36" s="1">
        <v>206510</v>
      </c>
    </row>
    <row r="37" spans="2:29" s="1" customFormat="1" ht="16.5" customHeight="1">
      <c r="B37" s="112"/>
      <c r="C37" s="81">
        <v>57</v>
      </c>
      <c r="D37" s="79" t="s">
        <v>248</v>
      </c>
      <c r="E37" s="79">
        <v>132</v>
      </c>
      <c r="F37" s="92">
        <v>151</v>
      </c>
      <c r="G37" s="93" t="s">
        <v>224</v>
      </c>
      <c r="H37" s="94">
        <f t="shared" si="0"/>
        <v>139.10573</v>
      </c>
      <c r="I37" s="421" t="s">
        <v>49</v>
      </c>
      <c r="J37" s="421" t="s">
        <v>50</v>
      </c>
      <c r="K37" s="96">
        <f t="shared" si="1"/>
        <v>9.10000000015134</v>
      </c>
      <c r="L37" s="97">
        <f t="shared" si="2"/>
        <v>546</v>
      </c>
      <c r="M37" s="95" t="s">
        <v>420</v>
      </c>
      <c r="N37" s="99"/>
      <c r="O37" s="100">
        <f t="shared" si="3"/>
        <v>10</v>
      </c>
      <c r="P37" s="101">
        <f t="shared" si="4"/>
        <v>126.5862143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418</v>
      </c>
      <c r="AA37" s="110">
        <f t="shared" si="14"/>
        <v>126.5862143</v>
      </c>
      <c r="AB37" s="111"/>
      <c r="AC37" s="1">
        <v>206514</v>
      </c>
    </row>
    <row r="38" spans="2:29" s="1" customFormat="1" ht="16.5" customHeight="1">
      <c r="B38" s="112"/>
      <c r="C38" s="81">
        <v>58</v>
      </c>
      <c r="D38" s="79" t="s">
        <v>232</v>
      </c>
      <c r="E38" s="79">
        <v>132</v>
      </c>
      <c r="F38" s="92">
        <v>70.8</v>
      </c>
      <c r="G38" s="93" t="s">
        <v>227</v>
      </c>
      <c r="H38" s="94">
        <f t="shared" si="0"/>
        <v>65.223084</v>
      </c>
      <c r="I38" s="421" t="s">
        <v>51</v>
      </c>
      <c r="J38" s="421" t="s">
        <v>52</v>
      </c>
      <c r="K38" s="96">
        <f t="shared" si="1"/>
        <v>8.100000000034925</v>
      </c>
      <c r="L38" s="97">
        <f t="shared" si="2"/>
        <v>486</v>
      </c>
      <c r="M38" s="95" t="s">
        <v>420</v>
      </c>
      <c r="N38" s="99"/>
      <c r="O38" s="100">
        <f t="shared" si="3"/>
        <v>50</v>
      </c>
      <c r="P38" s="101">
        <f t="shared" si="4"/>
        <v>264.15349019999996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418</v>
      </c>
      <c r="AA38" s="110">
        <f t="shared" si="14"/>
        <v>264.15349019999996</v>
      </c>
      <c r="AB38" s="111"/>
      <c r="AC38" s="1">
        <v>206515</v>
      </c>
    </row>
    <row r="39" spans="2:29" s="1" customFormat="1" ht="16.5" customHeight="1">
      <c r="B39" s="112"/>
      <c r="C39" s="81">
        <v>59</v>
      </c>
      <c r="D39" s="79" t="s">
        <v>239</v>
      </c>
      <c r="E39" s="79">
        <v>132</v>
      </c>
      <c r="F39" s="92">
        <v>51.51</v>
      </c>
      <c r="G39" s="93" t="s">
        <v>224</v>
      </c>
      <c r="H39" s="94">
        <f t="shared" si="0"/>
        <v>47.452557299999995</v>
      </c>
      <c r="I39" s="421" t="s">
        <v>61</v>
      </c>
      <c r="J39" s="421" t="s">
        <v>62</v>
      </c>
      <c r="K39" s="96">
        <f t="shared" si="1"/>
        <v>5.183333333290648</v>
      </c>
      <c r="L39" s="97">
        <f t="shared" si="2"/>
        <v>311</v>
      </c>
      <c r="M39" s="95" t="s">
        <v>420</v>
      </c>
      <c r="N39" s="99"/>
      <c r="O39" s="100">
        <f t="shared" si="3"/>
        <v>10</v>
      </c>
      <c r="P39" s="101">
        <f t="shared" si="4"/>
        <v>24.580424681399997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418</v>
      </c>
      <c r="AA39" s="110">
        <f t="shared" si="14"/>
        <v>24.580424681399997</v>
      </c>
      <c r="AB39" s="111"/>
      <c r="AC39" s="1">
        <v>206519</v>
      </c>
    </row>
    <row r="40" spans="2:29" s="1" customFormat="1" ht="16.5" customHeight="1">
      <c r="B40" s="112"/>
      <c r="C40" s="81">
        <v>60</v>
      </c>
      <c r="D40" s="79" t="s">
        <v>232</v>
      </c>
      <c r="E40" s="79">
        <v>132</v>
      </c>
      <c r="F40" s="92">
        <v>70.8</v>
      </c>
      <c r="G40" s="93" t="s">
        <v>227</v>
      </c>
      <c r="H40" s="94">
        <f t="shared" si="0"/>
        <v>65.223084</v>
      </c>
      <c r="I40" s="421" t="s">
        <v>68</v>
      </c>
      <c r="J40" s="421" t="s">
        <v>69</v>
      </c>
      <c r="K40" s="96">
        <f t="shared" si="1"/>
        <v>8.366666666523088</v>
      </c>
      <c r="L40" s="97">
        <f t="shared" si="2"/>
        <v>502</v>
      </c>
      <c r="M40" s="95" t="s">
        <v>420</v>
      </c>
      <c r="N40" s="99"/>
      <c r="O40" s="100">
        <f t="shared" si="3"/>
        <v>50</v>
      </c>
      <c r="P40" s="101">
        <f t="shared" si="4"/>
        <v>272.95860653999995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418</v>
      </c>
      <c r="AA40" s="110">
        <f t="shared" si="14"/>
        <v>272.95860653999995</v>
      </c>
      <c r="AB40" s="111"/>
      <c r="AC40" s="1">
        <v>206522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3"/>
      <c r="J41" s="423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384</v>
      </c>
      <c r="D42" s="118" t="s">
        <v>714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8392.2768160519</v>
      </c>
      <c r="Q42" s="124">
        <f t="shared" si="15"/>
        <v>0</v>
      </c>
      <c r="R42" s="125">
        <f t="shared" si="15"/>
        <v>0</v>
      </c>
      <c r="S42" s="125">
        <f t="shared" si="15"/>
        <v>0</v>
      </c>
      <c r="T42" s="125">
        <f t="shared" si="15"/>
        <v>0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130">
        <f>ROUND(SUM(AA19:AA41),2)</f>
        <v>17570.41</v>
      </c>
      <c r="AB42" s="131"/>
    </row>
    <row r="43" spans="2:28" s="132" customFormat="1" ht="9.75" thickTop="1">
      <c r="B43" s="133"/>
      <c r="C43" s="134"/>
      <c r="D43" s="135"/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C90"/>
  <sheetViews>
    <sheetView zoomScale="75" zoomScaleNormal="75" workbookViewId="0" topLeftCell="C12">
      <selection activeCell="J33" sqref="J33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'TOT-0904'!B2</f>
        <v>ANEXO V al Memorándum D.T.E.E. N°   761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332</v>
      </c>
      <c r="B4" s="18"/>
    </row>
    <row r="5" spans="1:2" s="9" customFormat="1" ht="11.25">
      <c r="A5" s="18" t="s">
        <v>333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334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335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+'TOT-0904'!B14</f>
        <v>Desde el 01 al 30 de abril de 2009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336</v>
      </c>
      <c r="E14" s="36">
        <v>96.407</v>
      </c>
      <c r="F14" s="37"/>
      <c r="G14" s="38"/>
      <c r="H14" s="34"/>
      <c r="I14" s="34"/>
      <c r="J14" s="39" t="s">
        <v>337</v>
      </c>
      <c r="K14" s="40">
        <f>150*'TOT-0904'!B13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338</v>
      </c>
      <c r="E15" s="36">
        <v>92.123</v>
      </c>
      <c r="F15" s="42"/>
      <c r="G15" s="43"/>
      <c r="H15" s="7"/>
      <c r="I15" s="44"/>
      <c r="J15" s="39" t="s">
        <v>339</v>
      </c>
      <c r="K15" s="40">
        <f>50*'TOT-0904'!B13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340</v>
      </c>
      <c r="E16" s="36">
        <v>92.123</v>
      </c>
      <c r="F16" s="42"/>
      <c r="G16" s="43"/>
      <c r="H16" s="7"/>
      <c r="I16" s="7"/>
      <c r="J16" s="39" t="s">
        <v>341</v>
      </c>
      <c r="K16" s="40">
        <f>10*'TOT-0904'!B13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342</v>
      </c>
      <c r="D18" s="49" t="s">
        <v>222</v>
      </c>
      <c r="E18" s="50" t="s">
        <v>343</v>
      </c>
      <c r="F18" s="50" t="s">
        <v>344</v>
      </c>
      <c r="G18" s="50" t="s">
        <v>223</v>
      </c>
      <c r="H18" s="51" t="s">
        <v>345</v>
      </c>
      <c r="I18" s="49" t="s">
        <v>346</v>
      </c>
      <c r="J18" s="49" t="s">
        <v>347</v>
      </c>
      <c r="K18" s="50" t="s">
        <v>348</v>
      </c>
      <c r="L18" s="50" t="s">
        <v>349</v>
      </c>
      <c r="M18" s="50" t="s">
        <v>383</v>
      </c>
      <c r="N18" s="50" t="s">
        <v>350</v>
      </c>
      <c r="O18" s="52" t="s">
        <v>351</v>
      </c>
      <c r="P18" s="53" t="s">
        <v>352</v>
      </c>
      <c r="Q18" s="54" t="s">
        <v>353</v>
      </c>
      <c r="R18" s="55" t="s">
        <v>354</v>
      </c>
      <c r="S18" s="56"/>
      <c r="T18" s="57"/>
      <c r="U18" s="58" t="s">
        <v>355</v>
      </c>
      <c r="V18" s="59"/>
      <c r="W18" s="60"/>
      <c r="X18" s="61" t="s">
        <v>356</v>
      </c>
      <c r="Y18" s="62" t="s">
        <v>357</v>
      </c>
      <c r="Z18" s="63" t="s">
        <v>358</v>
      </c>
      <c r="AA18" s="63" t="s">
        <v>359</v>
      </c>
      <c r="AB18" s="64"/>
    </row>
    <row r="19" spans="2:28" s="1" customFormat="1" ht="16.5" customHeight="1" thickTop="1">
      <c r="B19" s="13"/>
      <c r="C19" s="65"/>
      <c r="D19" s="66" t="s">
        <v>214</v>
      </c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ROUND('LI-0904 (3)'!AA42,2)</f>
        <v>17570.41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61</v>
      </c>
      <c r="D21" s="79" t="s">
        <v>248</v>
      </c>
      <c r="E21" s="79">
        <v>132</v>
      </c>
      <c r="F21" s="92">
        <v>151</v>
      </c>
      <c r="G21" s="93" t="s">
        <v>224</v>
      </c>
      <c r="H21" s="94">
        <f aca="true" t="shared" si="0" ref="H21:H40">IF(E21=220,$E$14,IF(E21=132,$E$15,$E$16))*IF(F21&gt;25,F21,25)/100</f>
        <v>139.10573</v>
      </c>
      <c r="I21" s="421" t="s">
        <v>70</v>
      </c>
      <c r="J21" s="421" t="s">
        <v>71</v>
      </c>
      <c r="K21" s="96">
        <f aca="true" t="shared" si="1" ref="K21:K40">IF(D21="","",(J21-I21)*24)</f>
        <v>9.016666666720994</v>
      </c>
      <c r="L21" s="97">
        <f aca="true" t="shared" si="2" ref="L21:L40">IF(D21="","",ROUND((J21-I21)*24*60,0))</f>
        <v>541</v>
      </c>
      <c r="M21" s="98" t="s">
        <v>420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125.47336845999999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418</v>
      </c>
      <c r="AA21" s="110">
        <f aca="true" t="shared" si="14" ref="AA21:AA40">IF(D21="","",SUM(P21:Y21)*IF(Z21="SI",1,2))</f>
        <v>125.47336845999999</v>
      </c>
      <c r="AB21" s="111"/>
      <c r="AC21" s="1">
        <v>206523</v>
      </c>
    </row>
    <row r="22" spans="2:29" s="1" customFormat="1" ht="16.5" customHeight="1">
      <c r="B22" s="13"/>
      <c r="C22" s="81">
        <v>62</v>
      </c>
      <c r="D22" s="79" t="s">
        <v>238</v>
      </c>
      <c r="E22" s="79">
        <v>132</v>
      </c>
      <c r="F22" s="92">
        <v>5.3</v>
      </c>
      <c r="G22" s="93" t="s">
        <v>224</v>
      </c>
      <c r="H22" s="94">
        <f t="shared" si="0"/>
        <v>23.03075</v>
      </c>
      <c r="I22" s="421" t="s">
        <v>84</v>
      </c>
      <c r="J22" s="421" t="s">
        <v>85</v>
      </c>
      <c r="K22" s="96">
        <f t="shared" si="1"/>
        <v>5.633333333360497</v>
      </c>
      <c r="L22" s="97">
        <f t="shared" si="2"/>
        <v>338</v>
      </c>
      <c r="M22" s="98" t="s">
        <v>420</v>
      </c>
      <c r="N22" s="99"/>
      <c r="O22" s="100">
        <f t="shared" si="3"/>
        <v>10</v>
      </c>
      <c r="P22" s="101">
        <f t="shared" si="4"/>
        <v>12.966312250000001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418</v>
      </c>
      <c r="AA22" s="110">
        <f t="shared" si="14"/>
        <v>12.966312250000001</v>
      </c>
      <c r="AB22" s="111"/>
      <c r="AC22" s="1">
        <v>206529</v>
      </c>
    </row>
    <row r="23" spans="2:29" s="1" customFormat="1" ht="16.5" customHeight="1">
      <c r="B23" s="13"/>
      <c r="C23" s="81">
        <v>63</v>
      </c>
      <c r="D23" s="79" t="s">
        <v>232</v>
      </c>
      <c r="E23" s="79">
        <v>132</v>
      </c>
      <c r="F23" s="92">
        <v>70.8</v>
      </c>
      <c r="G23" s="93" t="s">
        <v>227</v>
      </c>
      <c r="H23" s="94">
        <f t="shared" si="0"/>
        <v>65.223084</v>
      </c>
      <c r="I23" s="421" t="s">
        <v>92</v>
      </c>
      <c r="J23" s="421" t="s">
        <v>93</v>
      </c>
      <c r="K23" s="96">
        <f t="shared" si="1"/>
        <v>8.816666666592937</v>
      </c>
      <c r="L23" s="97">
        <f t="shared" si="2"/>
        <v>529</v>
      </c>
      <c r="M23" s="98" t="s">
        <v>420</v>
      </c>
      <c r="N23" s="99"/>
      <c r="O23" s="100">
        <f t="shared" si="3"/>
        <v>50</v>
      </c>
      <c r="P23" s="101">
        <f t="shared" si="4"/>
        <v>287.63380044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418</v>
      </c>
      <c r="AA23" s="110">
        <f t="shared" si="14"/>
        <v>287.63380044</v>
      </c>
      <c r="AB23" s="111"/>
      <c r="AC23" s="1">
        <v>206532</v>
      </c>
    </row>
    <row r="24" spans="2:29" s="1" customFormat="1" ht="16.5" customHeight="1">
      <c r="B24" s="13"/>
      <c r="C24" s="81">
        <v>64</v>
      </c>
      <c r="D24" s="79" t="s">
        <v>248</v>
      </c>
      <c r="E24" s="79">
        <v>132</v>
      </c>
      <c r="F24" s="92">
        <v>151</v>
      </c>
      <c r="G24" s="93" t="s">
        <v>224</v>
      </c>
      <c r="H24" s="94">
        <f t="shared" si="0"/>
        <v>139.10573</v>
      </c>
      <c r="I24" s="421" t="s">
        <v>94</v>
      </c>
      <c r="J24" s="421" t="s">
        <v>95</v>
      </c>
      <c r="K24" s="96">
        <f t="shared" si="1"/>
        <v>9.049999999988358</v>
      </c>
      <c r="L24" s="97">
        <f t="shared" si="2"/>
        <v>543</v>
      </c>
      <c r="M24" s="98" t="s">
        <v>420</v>
      </c>
      <c r="N24" s="99"/>
      <c r="O24" s="100">
        <f t="shared" si="3"/>
        <v>10</v>
      </c>
      <c r="P24" s="101">
        <f t="shared" si="4"/>
        <v>125.89068565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418</v>
      </c>
      <c r="AA24" s="110">
        <f t="shared" si="14"/>
        <v>125.89068565</v>
      </c>
      <c r="AB24" s="111"/>
      <c r="AC24" s="1">
        <v>206533</v>
      </c>
    </row>
    <row r="25" spans="2:29" s="1" customFormat="1" ht="16.5" customHeight="1">
      <c r="B25" s="13"/>
      <c r="C25" s="81">
        <v>65</v>
      </c>
      <c r="D25" s="79" t="s">
        <v>385</v>
      </c>
      <c r="E25" s="79">
        <v>132</v>
      </c>
      <c r="F25" s="92">
        <v>6.5</v>
      </c>
      <c r="G25" s="93" t="s">
        <v>224</v>
      </c>
      <c r="H25" s="94">
        <f t="shared" si="0"/>
        <v>23.03075</v>
      </c>
      <c r="I25" s="421" t="s">
        <v>105</v>
      </c>
      <c r="J25" s="421" t="s">
        <v>106</v>
      </c>
      <c r="K25" s="96">
        <f t="shared" si="1"/>
        <v>0.7333333334536292</v>
      </c>
      <c r="L25" s="97">
        <f t="shared" si="2"/>
        <v>44</v>
      </c>
      <c r="M25" s="98" t="s">
        <v>420</v>
      </c>
      <c r="N25" s="99"/>
      <c r="O25" s="100">
        <f t="shared" si="3"/>
        <v>10</v>
      </c>
      <c r="P25" s="101">
        <f t="shared" si="4"/>
        <v>1.6812447500000003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418</v>
      </c>
      <c r="AA25" s="110">
        <f t="shared" si="14"/>
        <v>1.6812447500000003</v>
      </c>
      <c r="AB25" s="111"/>
      <c r="AC25" s="1">
        <v>206537</v>
      </c>
    </row>
    <row r="26" spans="2:29" s="1" customFormat="1" ht="16.5" customHeight="1">
      <c r="B26" s="13"/>
      <c r="C26" s="81">
        <v>66</v>
      </c>
      <c r="D26" s="79" t="s">
        <v>246</v>
      </c>
      <c r="E26" s="79">
        <v>132</v>
      </c>
      <c r="F26" s="92">
        <v>133.2</v>
      </c>
      <c r="G26" s="93" t="s">
        <v>230</v>
      </c>
      <c r="H26" s="94">
        <f t="shared" si="0"/>
        <v>122.70783599999999</v>
      </c>
      <c r="I26" s="421" t="s">
        <v>111</v>
      </c>
      <c r="J26" s="421" t="s">
        <v>112</v>
      </c>
      <c r="K26" s="96">
        <f t="shared" si="1"/>
        <v>9.516666666604578</v>
      </c>
      <c r="L26" s="97">
        <f t="shared" si="2"/>
        <v>571</v>
      </c>
      <c r="M26" s="95" t="s">
        <v>420</v>
      </c>
      <c r="N26" s="99"/>
      <c r="O26" s="100">
        <f t="shared" si="3"/>
        <v>150</v>
      </c>
      <c r="P26" s="101">
        <f t="shared" si="4"/>
        <v>1752.2678980799997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418</v>
      </c>
      <c r="AA26" s="110">
        <f t="shared" si="14"/>
        <v>1752.2678980799997</v>
      </c>
      <c r="AB26" s="111"/>
      <c r="AC26" s="1">
        <v>206542</v>
      </c>
    </row>
    <row r="27" spans="2:29" s="1" customFormat="1" ht="16.5" customHeight="1">
      <c r="B27" s="13"/>
      <c r="C27" s="81">
        <v>67</v>
      </c>
      <c r="D27" s="79" t="s">
        <v>248</v>
      </c>
      <c r="E27" s="79">
        <v>132</v>
      </c>
      <c r="F27" s="92">
        <v>151</v>
      </c>
      <c r="G27" s="93" t="s">
        <v>224</v>
      </c>
      <c r="H27" s="94">
        <f t="shared" si="0"/>
        <v>139.10573</v>
      </c>
      <c r="I27" s="421" t="s">
        <v>113</v>
      </c>
      <c r="J27" s="421" t="s">
        <v>114</v>
      </c>
      <c r="K27" s="96">
        <f t="shared" si="1"/>
        <v>4.683333333407063</v>
      </c>
      <c r="L27" s="97">
        <f t="shared" si="2"/>
        <v>281</v>
      </c>
      <c r="M27" s="95" t="s">
        <v>420</v>
      </c>
      <c r="N27" s="99"/>
      <c r="O27" s="100">
        <f t="shared" si="3"/>
        <v>10</v>
      </c>
      <c r="P27" s="101">
        <f t="shared" si="4"/>
        <v>65.10148164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418</v>
      </c>
      <c r="AA27" s="110">
        <f t="shared" si="14"/>
        <v>65.10148164</v>
      </c>
      <c r="AB27" s="111"/>
      <c r="AC27" s="1">
        <v>206543</v>
      </c>
    </row>
    <row r="28" spans="2:29" s="1" customFormat="1" ht="16.5" customHeight="1">
      <c r="B28" s="13"/>
      <c r="C28" s="81">
        <v>68</v>
      </c>
      <c r="D28" s="79" t="s">
        <v>237</v>
      </c>
      <c r="E28" s="79">
        <v>132</v>
      </c>
      <c r="F28" s="92">
        <v>122.2</v>
      </c>
      <c r="G28" s="93" t="s">
        <v>224</v>
      </c>
      <c r="H28" s="94">
        <f t="shared" si="0"/>
        <v>112.57430600000002</v>
      </c>
      <c r="I28" s="421" t="s">
        <v>122</v>
      </c>
      <c r="J28" s="421" t="s">
        <v>123</v>
      </c>
      <c r="K28" s="96">
        <f t="shared" si="1"/>
        <v>8.59999999991851</v>
      </c>
      <c r="L28" s="97">
        <f t="shared" si="2"/>
        <v>516</v>
      </c>
      <c r="M28" s="95" t="s">
        <v>420</v>
      </c>
      <c r="N28" s="99"/>
      <c r="O28" s="100">
        <f t="shared" si="3"/>
        <v>10</v>
      </c>
      <c r="P28" s="101">
        <f t="shared" si="4"/>
        <v>96.81390316000001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418</v>
      </c>
      <c r="AA28" s="110">
        <f t="shared" si="14"/>
        <v>96.81390316000001</v>
      </c>
      <c r="AB28" s="111"/>
      <c r="AC28" s="1">
        <v>206656</v>
      </c>
    </row>
    <row r="29" spans="2:29" s="1" customFormat="1" ht="16.5" customHeight="1">
      <c r="B29" s="13"/>
      <c r="C29" s="81">
        <v>69</v>
      </c>
      <c r="D29" s="79" t="s">
        <v>226</v>
      </c>
      <c r="E29" s="79">
        <v>132</v>
      </c>
      <c r="F29" s="92">
        <v>141</v>
      </c>
      <c r="G29" s="93" t="s">
        <v>227</v>
      </c>
      <c r="H29" s="94">
        <f t="shared" si="0"/>
        <v>129.89343</v>
      </c>
      <c r="I29" s="421" t="s">
        <v>128</v>
      </c>
      <c r="J29" s="421" t="s">
        <v>129</v>
      </c>
      <c r="K29" s="96">
        <f t="shared" si="1"/>
        <v>4.483333333453629</v>
      </c>
      <c r="L29" s="97">
        <f t="shared" si="2"/>
        <v>269</v>
      </c>
      <c r="M29" s="95" t="s">
        <v>420</v>
      </c>
      <c r="N29" s="99"/>
      <c r="O29" s="100">
        <f t="shared" si="3"/>
        <v>50</v>
      </c>
      <c r="P29" s="101">
        <f t="shared" si="4"/>
        <v>290.9612832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418</v>
      </c>
      <c r="AA29" s="110">
        <f t="shared" si="14"/>
        <v>290.9612832</v>
      </c>
      <c r="AB29" s="111"/>
      <c r="AC29" s="1">
        <v>206658</v>
      </c>
    </row>
    <row r="30" spans="2:29" s="1" customFormat="1" ht="16.5" customHeight="1">
      <c r="B30" s="13"/>
      <c r="C30" s="81">
        <v>70</v>
      </c>
      <c r="D30" s="79" t="s">
        <v>421</v>
      </c>
      <c r="E30" s="79">
        <v>66</v>
      </c>
      <c r="F30" s="92">
        <v>31.5</v>
      </c>
      <c r="G30" s="93" t="s">
        <v>224</v>
      </c>
      <c r="H30" s="94">
        <f t="shared" si="0"/>
        <v>29.018745000000003</v>
      </c>
      <c r="I30" s="421" t="s">
        <v>138</v>
      </c>
      <c r="J30" s="421" t="s">
        <v>139</v>
      </c>
      <c r="K30" s="96">
        <f t="shared" si="1"/>
        <v>7.116666666639503</v>
      </c>
      <c r="L30" s="97">
        <f t="shared" si="2"/>
        <v>427</v>
      </c>
      <c r="M30" s="95" t="s">
        <v>420</v>
      </c>
      <c r="N30" s="99"/>
      <c r="O30" s="100">
        <f t="shared" si="3"/>
        <v>10</v>
      </c>
      <c r="P30" s="101">
        <f t="shared" si="4"/>
        <v>20.661346440000003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418</v>
      </c>
      <c r="AA30" s="110">
        <f t="shared" si="14"/>
        <v>20.661346440000003</v>
      </c>
      <c r="AB30" s="111"/>
      <c r="AC30" s="1">
        <v>206663</v>
      </c>
    </row>
    <row r="31" spans="2:29" s="1" customFormat="1" ht="16.5" customHeight="1">
      <c r="B31" s="13"/>
      <c r="C31" s="81">
        <v>71</v>
      </c>
      <c r="D31" s="79" t="s">
        <v>226</v>
      </c>
      <c r="E31" s="79">
        <v>132</v>
      </c>
      <c r="F31" s="92">
        <v>141</v>
      </c>
      <c r="G31" s="93" t="s">
        <v>227</v>
      </c>
      <c r="H31" s="94">
        <f t="shared" si="0"/>
        <v>129.89343</v>
      </c>
      <c r="I31" s="421" t="s">
        <v>140</v>
      </c>
      <c r="J31" s="421" t="s">
        <v>141</v>
      </c>
      <c r="K31" s="96">
        <f t="shared" si="1"/>
        <v>7.183333333348855</v>
      </c>
      <c r="L31" s="97">
        <f t="shared" si="2"/>
        <v>431</v>
      </c>
      <c r="M31" s="95" t="s">
        <v>420</v>
      </c>
      <c r="N31" s="99"/>
      <c r="O31" s="100">
        <f t="shared" si="3"/>
        <v>50</v>
      </c>
      <c r="P31" s="101">
        <f t="shared" si="4"/>
        <v>466.3174137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418</v>
      </c>
      <c r="AA31" s="110">
        <f t="shared" si="14"/>
        <v>466.3174137</v>
      </c>
      <c r="AB31" s="111"/>
      <c r="AC31" s="1">
        <v>206664</v>
      </c>
    </row>
    <row r="32" spans="2:29" s="1" customFormat="1" ht="16.5" customHeight="1">
      <c r="B32" s="13"/>
      <c r="C32" s="81">
        <v>72</v>
      </c>
      <c r="D32" s="79" t="s">
        <v>237</v>
      </c>
      <c r="E32" s="79">
        <v>132</v>
      </c>
      <c r="F32" s="92">
        <v>122.2</v>
      </c>
      <c r="G32" s="93" t="s">
        <v>224</v>
      </c>
      <c r="H32" s="94">
        <f t="shared" si="0"/>
        <v>112.57430600000002</v>
      </c>
      <c r="I32" s="421" t="s">
        <v>142</v>
      </c>
      <c r="J32" s="421" t="s">
        <v>143</v>
      </c>
      <c r="K32" s="96">
        <f t="shared" si="1"/>
        <v>7.283333333325572</v>
      </c>
      <c r="L32" s="97">
        <f t="shared" si="2"/>
        <v>437</v>
      </c>
      <c r="M32" s="95" t="s">
        <v>420</v>
      </c>
      <c r="N32" s="99"/>
      <c r="O32" s="100">
        <f t="shared" si="3"/>
        <v>10</v>
      </c>
      <c r="P32" s="101">
        <f t="shared" si="4"/>
        <v>81.95409476800002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418</v>
      </c>
      <c r="AA32" s="110">
        <f t="shared" si="14"/>
        <v>81.95409476800002</v>
      </c>
      <c r="AB32" s="111"/>
      <c r="AC32" s="1">
        <v>206665</v>
      </c>
    </row>
    <row r="33" spans="2:29" s="1" customFormat="1" ht="16.5" customHeight="1">
      <c r="B33" s="13"/>
      <c r="C33" s="81">
        <v>73</v>
      </c>
      <c r="D33" s="79" t="s">
        <v>237</v>
      </c>
      <c r="E33" s="79">
        <v>132</v>
      </c>
      <c r="F33" s="92">
        <v>122.2</v>
      </c>
      <c r="G33" s="93" t="s">
        <v>224</v>
      </c>
      <c r="H33" s="94">
        <f t="shared" si="0"/>
        <v>112.57430600000002</v>
      </c>
      <c r="I33" s="421" t="s">
        <v>166</v>
      </c>
      <c r="J33" s="421" t="s">
        <v>168</v>
      </c>
      <c r="K33" s="96">
        <f t="shared" si="1"/>
        <v>8.550000000104774</v>
      </c>
      <c r="L33" s="97">
        <f t="shared" si="2"/>
        <v>513</v>
      </c>
      <c r="M33" s="95" t="s">
        <v>420</v>
      </c>
      <c r="N33" s="99"/>
      <c r="O33" s="100">
        <f t="shared" si="3"/>
        <v>10</v>
      </c>
      <c r="P33" s="101">
        <f t="shared" si="4"/>
        <v>96.25103163000001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418</v>
      </c>
      <c r="AA33" s="110">
        <f t="shared" si="14"/>
        <v>96.25103163000001</v>
      </c>
      <c r="AB33" s="111"/>
      <c r="AC33" s="1">
        <v>206682</v>
      </c>
    </row>
    <row r="34" spans="2:29" s="1" customFormat="1" ht="16.5" customHeight="1">
      <c r="B34" s="112"/>
      <c r="C34" s="81">
        <v>74</v>
      </c>
      <c r="D34" s="79" t="s">
        <v>242</v>
      </c>
      <c r="E34" s="79">
        <v>132</v>
      </c>
      <c r="F34" s="92">
        <v>39.29</v>
      </c>
      <c r="G34" s="93" t="s">
        <v>224</v>
      </c>
      <c r="H34" s="94">
        <f t="shared" si="0"/>
        <v>36.1951267</v>
      </c>
      <c r="I34" s="421" t="s">
        <v>173</v>
      </c>
      <c r="J34" s="421" t="s">
        <v>174</v>
      </c>
      <c r="K34" s="96">
        <f t="shared" si="1"/>
        <v>8.783333333325572</v>
      </c>
      <c r="L34" s="97">
        <f t="shared" si="2"/>
        <v>527</v>
      </c>
      <c r="M34" s="95" t="s">
        <v>420</v>
      </c>
      <c r="N34" s="99"/>
      <c r="O34" s="100">
        <f t="shared" si="3"/>
        <v>10</v>
      </c>
      <c r="P34" s="101">
        <f t="shared" si="4"/>
        <v>31.779321242600005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418</v>
      </c>
      <c r="AA34" s="110">
        <f t="shared" si="14"/>
        <v>31.779321242600005</v>
      </c>
      <c r="AB34" s="111"/>
      <c r="AC34" s="1">
        <v>206684</v>
      </c>
    </row>
    <row r="35" spans="2:29" s="1" customFormat="1" ht="16.5" customHeight="1">
      <c r="B35" s="112"/>
      <c r="C35" s="81">
        <v>75</v>
      </c>
      <c r="D35" s="79" t="s">
        <v>226</v>
      </c>
      <c r="E35" s="79">
        <v>132</v>
      </c>
      <c r="F35" s="92">
        <v>141</v>
      </c>
      <c r="G35" s="93" t="s">
        <v>227</v>
      </c>
      <c r="H35" s="94">
        <f t="shared" si="0"/>
        <v>129.89343</v>
      </c>
      <c r="I35" s="421" t="s">
        <v>175</v>
      </c>
      <c r="J35" s="421" t="s">
        <v>176</v>
      </c>
      <c r="K35" s="96">
        <f t="shared" si="1"/>
        <v>8.150000000023283</v>
      </c>
      <c r="L35" s="97">
        <f t="shared" si="2"/>
        <v>489</v>
      </c>
      <c r="M35" s="95" t="s">
        <v>420</v>
      </c>
      <c r="N35" s="99"/>
      <c r="O35" s="100">
        <f t="shared" si="3"/>
        <v>50</v>
      </c>
      <c r="P35" s="101">
        <f t="shared" si="4"/>
        <v>529.31572725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418</v>
      </c>
      <c r="AA35" s="110">
        <f t="shared" si="14"/>
        <v>529.31572725</v>
      </c>
      <c r="AB35" s="111"/>
      <c r="AC35" s="1">
        <v>206685</v>
      </c>
    </row>
    <row r="36" spans="2:29" s="1" customFormat="1" ht="16.5" customHeight="1">
      <c r="B36" s="112"/>
      <c r="C36" s="81">
        <v>76</v>
      </c>
      <c r="D36" s="79" t="s">
        <v>421</v>
      </c>
      <c r="E36" s="79">
        <v>66</v>
      </c>
      <c r="F36" s="92">
        <v>31.5</v>
      </c>
      <c r="G36" s="93" t="s">
        <v>224</v>
      </c>
      <c r="H36" s="94">
        <f t="shared" si="0"/>
        <v>29.018745000000003</v>
      </c>
      <c r="I36" s="421" t="s">
        <v>180</v>
      </c>
      <c r="J36" s="421" t="s">
        <v>181</v>
      </c>
      <c r="K36" s="96">
        <f t="shared" si="1"/>
        <v>6.099999999976717</v>
      </c>
      <c r="L36" s="97">
        <f t="shared" si="2"/>
        <v>366</v>
      </c>
      <c r="M36" s="95" t="s">
        <v>420</v>
      </c>
      <c r="N36" s="99"/>
      <c r="O36" s="100">
        <f t="shared" si="3"/>
        <v>10</v>
      </c>
      <c r="P36" s="101">
        <f t="shared" si="4"/>
        <v>17.70143445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418</v>
      </c>
      <c r="AA36" s="110">
        <f t="shared" si="14"/>
        <v>17.70143445</v>
      </c>
      <c r="AB36" s="111"/>
      <c r="AC36" s="1">
        <v>206687</v>
      </c>
    </row>
    <row r="37" spans="2:29" s="1" customFormat="1" ht="16.5" customHeight="1">
      <c r="B37" s="112"/>
      <c r="C37" s="81">
        <v>77</v>
      </c>
      <c r="D37" s="79" t="s">
        <v>416</v>
      </c>
      <c r="E37" s="79">
        <v>132</v>
      </c>
      <c r="F37" s="92">
        <v>8.5</v>
      </c>
      <c r="G37" s="93" t="s">
        <v>227</v>
      </c>
      <c r="H37" s="94">
        <f t="shared" si="0"/>
        <v>23.03075</v>
      </c>
      <c r="I37" s="421" t="s">
        <v>196</v>
      </c>
      <c r="J37" s="421" t="s">
        <v>197</v>
      </c>
      <c r="K37" s="96">
        <f t="shared" si="1"/>
        <v>11.83333333331393</v>
      </c>
      <c r="L37" s="97">
        <f t="shared" si="2"/>
        <v>710</v>
      </c>
      <c r="M37" s="95" t="s">
        <v>420</v>
      </c>
      <c r="N37" s="99"/>
      <c r="O37" s="100">
        <f t="shared" si="3"/>
        <v>50</v>
      </c>
      <c r="P37" s="101">
        <f t="shared" si="4"/>
        <v>136.22688625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418</v>
      </c>
      <c r="AA37" s="110">
        <f t="shared" si="14"/>
        <v>136.22688625</v>
      </c>
      <c r="AB37" s="111"/>
      <c r="AC37" s="1">
        <v>206693</v>
      </c>
    </row>
    <row r="38" spans="2:29" s="1" customFormat="1" ht="16.5" customHeight="1">
      <c r="B38" s="112"/>
      <c r="C38" s="81">
        <v>78</v>
      </c>
      <c r="D38" s="79" t="s">
        <v>421</v>
      </c>
      <c r="E38" s="79">
        <v>66</v>
      </c>
      <c r="F38" s="92">
        <v>31.5</v>
      </c>
      <c r="G38" s="93" t="s">
        <v>224</v>
      </c>
      <c r="H38" s="94">
        <f t="shared" si="0"/>
        <v>29.018745000000003</v>
      </c>
      <c r="I38" s="421" t="s">
        <v>198</v>
      </c>
      <c r="J38" s="421" t="s">
        <v>199</v>
      </c>
      <c r="K38" s="96">
        <f t="shared" si="1"/>
        <v>6.7999999999883585</v>
      </c>
      <c r="L38" s="97">
        <f t="shared" si="2"/>
        <v>408</v>
      </c>
      <c r="M38" s="95" t="s">
        <v>420</v>
      </c>
      <c r="N38" s="99"/>
      <c r="O38" s="100">
        <f t="shared" si="3"/>
        <v>10</v>
      </c>
      <c r="P38" s="101">
        <f t="shared" si="4"/>
        <v>19.732746600000002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418</v>
      </c>
      <c r="AA38" s="110">
        <f t="shared" si="14"/>
        <v>19.732746600000002</v>
      </c>
      <c r="AB38" s="111"/>
      <c r="AC38" s="1">
        <v>206694</v>
      </c>
    </row>
    <row r="39" spans="2:29" s="1" customFormat="1" ht="16.5" customHeight="1">
      <c r="B39" s="112"/>
      <c r="C39" s="81">
        <v>79</v>
      </c>
      <c r="D39" s="79" t="s">
        <v>226</v>
      </c>
      <c r="E39" s="79">
        <v>132</v>
      </c>
      <c r="F39" s="92">
        <v>141</v>
      </c>
      <c r="G39" s="93" t="s">
        <v>227</v>
      </c>
      <c r="H39" s="94">
        <f t="shared" si="0"/>
        <v>129.89343</v>
      </c>
      <c r="I39" s="421" t="s">
        <v>204</v>
      </c>
      <c r="J39" s="421" t="s">
        <v>206</v>
      </c>
      <c r="K39" s="96">
        <f t="shared" si="1"/>
        <v>6.816666666709352</v>
      </c>
      <c r="L39" s="97">
        <f t="shared" si="2"/>
        <v>409</v>
      </c>
      <c r="M39" s="95" t="s">
        <v>420</v>
      </c>
      <c r="N39" s="99"/>
      <c r="O39" s="100">
        <f t="shared" si="3"/>
        <v>50</v>
      </c>
      <c r="P39" s="101">
        <f t="shared" si="4"/>
        <v>442.9365963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418</v>
      </c>
      <c r="AA39" s="110">
        <f t="shared" si="14"/>
        <v>442.9365963</v>
      </c>
      <c r="AB39" s="111"/>
      <c r="AC39" s="1">
        <v>206697</v>
      </c>
    </row>
    <row r="40" spans="2:29" s="1" customFormat="1" ht="16.5" customHeight="1">
      <c r="B40" s="112"/>
      <c r="C40" s="81">
        <v>80</v>
      </c>
      <c r="D40" s="79" t="s">
        <v>242</v>
      </c>
      <c r="E40" s="79">
        <v>132</v>
      </c>
      <c r="F40" s="92">
        <v>39.29</v>
      </c>
      <c r="G40" s="93" t="s">
        <v>224</v>
      </c>
      <c r="H40" s="94">
        <f t="shared" si="0"/>
        <v>36.1951267</v>
      </c>
      <c r="I40" s="421" t="s">
        <v>210</v>
      </c>
      <c r="J40" s="421" t="s">
        <v>211</v>
      </c>
      <c r="K40" s="96">
        <f t="shared" si="1"/>
        <v>7.583333333430346</v>
      </c>
      <c r="L40" s="97">
        <f t="shared" si="2"/>
        <v>455</v>
      </c>
      <c r="M40" s="95" t="s">
        <v>420</v>
      </c>
      <c r="N40" s="99"/>
      <c r="O40" s="100">
        <f t="shared" si="3"/>
        <v>10</v>
      </c>
      <c r="P40" s="101">
        <f t="shared" si="4"/>
        <v>27.435906038600002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418</v>
      </c>
      <c r="AA40" s="110">
        <f t="shared" si="14"/>
        <v>27.435906038600002</v>
      </c>
      <c r="AB40" s="111"/>
      <c r="AC40" s="1">
        <v>206699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3"/>
      <c r="J41" s="423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384</v>
      </c>
      <c r="D42" s="118" t="s">
        <v>714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4629.102482299199</v>
      </c>
      <c r="Q42" s="124">
        <f t="shared" si="15"/>
        <v>0</v>
      </c>
      <c r="R42" s="125">
        <f t="shared" si="15"/>
        <v>0</v>
      </c>
      <c r="S42" s="125">
        <f t="shared" si="15"/>
        <v>0</v>
      </c>
      <c r="T42" s="125">
        <f t="shared" si="15"/>
        <v>0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435">
        <f>ROUND(SUM(AA19:AA41),2)</f>
        <v>22199.51</v>
      </c>
      <c r="AB42" s="131"/>
    </row>
    <row r="43" spans="2:28" s="132" customFormat="1" ht="9.75" thickTop="1">
      <c r="B43" s="133"/>
      <c r="C43" s="134"/>
      <c r="D43" s="135"/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47"/>
  <sheetViews>
    <sheetView zoomScale="75" zoomScaleNormal="75" workbookViewId="0" topLeftCell="E15">
      <selection activeCell="J33" sqref="J33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'TOT-0904'!B2</f>
        <v>ANEXO V al Memorándum D.T.E.E. N°   761 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332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333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334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360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361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'TOT-0904'!B14</f>
        <v>Desde el 01 al 30 de abril de 2009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362</v>
      </c>
      <c r="E16" s="177"/>
      <c r="F16" s="178"/>
      <c r="G16" s="328">
        <v>0.322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363</v>
      </c>
      <c r="E17" s="180"/>
      <c r="F17" s="180"/>
      <c r="G17" s="181">
        <f>60*'TOT-0904'!B13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342</v>
      </c>
      <c r="D19" s="189" t="s">
        <v>364</v>
      </c>
      <c r="E19" s="190" t="s">
        <v>365</v>
      </c>
      <c r="F19" s="191" t="s">
        <v>366</v>
      </c>
      <c r="G19" s="192" t="s">
        <v>343</v>
      </c>
      <c r="H19" s="193" t="s">
        <v>345</v>
      </c>
      <c r="I19" s="190" t="s">
        <v>346</v>
      </c>
      <c r="J19" s="190" t="s">
        <v>347</v>
      </c>
      <c r="K19" s="189" t="s">
        <v>367</v>
      </c>
      <c r="L19" s="189" t="s">
        <v>368</v>
      </c>
      <c r="M19" s="50" t="s">
        <v>383</v>
      </c>
      <c r="N19" s="190" t="s">
        <v>369</v>
      </c>
      <c r="O19" s="189" t="s">
        <v>350</v>
      </c>
      <c r="P19" s="190" t="s">
        <v>370</v>
      </c>
      <c r="Q19" s="194" t="s">
        <v>371</v>
      </c>
      <c r="R19" s="195" t="s">
        <v>352</v>
      </c>
      <c r="S19" s="196" t="s">
        <v>353</v>
      </c>
      <c r="T19" s="197" t="s">
        <v>372</v>
      </c>
      <c r="U19" s="198"/>
      <c r="V19" s="199" t="s">
        <v>373</v>
      </c>
      <c r="W19" s="200"/>
      <c r="X19" s="201" t="s">
        <v>356</v>
      </c>
      <c r="Y19" s="202" t="s">
        <v>357</v>
      </c>
      <c r="Z19" s="192" t="s">
        <v>374</v>
      </c>
      <c r="AA19" s="192" t="s">
        <v>359</v>
      </c>
      <c r="AB19" s="203"/>
    </row>
    <row r="20" spans="2:28" s="1" customFormat="1" ht="16.5" customHeight="1" hidden="1" thickTop="1">
      <c r="B20" s="163"/>
      <c r="C20" s="204"/>
      <c r="D20" s="205"/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/>
      <c r="AB20" s="164"/>
    </row>
    <row r="21" spans="2:28" s="1" customFormat="1" ht="16.5" customHeight="1" thickTop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81</v>
      </c>
      <c r="D22" s="79" t="s">
        <v>423</v>
      </c>
      <c r="E22" s="81" t="s">
        <v>424</v>
      </c>
      <c r="F22" s="230">
        <v>30</v>
      </c>
      <c r="G22" s="231" t="s">
        <v>259</v>
      </c>
      <c r="H22" s="232">
        <f aca="true" t="shared" si="0" ref="H22:H42">F22*$G$16</f>
        <v>9.66</v>
      </c>
      <c r="I22" s="421" t="s">
        <v>515</v>
      </c>
      <c r="J22" s="421" t="s">
        <v>516</v>
      </c>
      <c r="K22" s="233">
        <f aca="true" t="shared" si="1" ref="K22:K42">IF(D22="","",(J22-I22)*24)</f>
        <v>0.23333333322079852</v>
      </c>
      <c r="L22" s="234">
        <f aca="true" t="shared" si="2" ref="L22:L42">IF(D22="","",ROUND((J22-I22)*24*60,0))</f>
        <v>14</v>
      </c>
      <c r="M22" s="235" t="s">
        <v>420</v>
      </c>
      <c r="N22" s="235" t="s">
        <v>429</v>
      </c>
      <c r="O22" s="428"/>
      <c r="P22" s="235" t="s">
        <v>419</v>
      </c>
      <c r="Q22" s="108">
        <f aca="true" t="shared" si="3" ref="Q22:Q42">$G$17*IF(OR(M22="P",M22="RP"),0.1,1)*IF(P22="SI",1,0.1)</f>
        <v>0.6000000000000001</v>
      </c>
      <c r="R22" s="237">
        <f aca="true" t="shared" si="4" ref="R22:R42">IF(M22="P",H22*Q22*ROUND(L22/60,2),"--")</f>
        <v>1.3330800000000003</v>
      </c>
      <c r="S22" s="238" t="str">
        <f aca="true" t="shared" si="5" ref="S22:S42">IF(M22="RP",H22*Q22*ROUND(L22/60,2)*O22/100,"--")</f>
        <v>--</v>
      </c>
      <c r="T22" s="239" t="str">
        <f aca="true" t="shared" si="6" ref="T22:T42">IF(AND(M22="F",N22="NO"),H22*Q22,"--")</f>
        <v>--</v>
      </c>
      <c r="U22" s="240" t="str">
        <f aca="true" t="shared" si="7" ref="U22:U42">IF(M22="F",H22*Q22*ROUND(L22/60,2),"--")</f>
        <v>--</v>
      </c>
      <c r="V22" s="241" t="str">
        <f aca="true" t="shared" si="8" ref="V22:V42">IF(AND(M22="R",N22="NO"),H22*Q22*O22/100,"--")</f>
        <v>--</v>
      </c>
      <c r="W22" s="242" t="str">
        <f aca="true" t="shared" si="9" ref="W22:W42">IF(M22="R",H22*Q22*ROUND(L22/60,2)*O22/100,"--")</f>
        <v>--</v>
      </c>
      <c r="X22" s="243" t="str">
        <f aca="true" t="shared" si="10" ref="X22:X42">IF(M22="RF",H22*Q22*ROUND(L22/60,2),"--")</f>
        <v>--</v>
      </c>
      <c r="Y22" s="244" t="str">
        <f aca="true" t="shared" si="11" ref="Y22:Y42">IF(M22="RR",H22*Q22*ROUND(L22/60,2)*O22/100,"--")</f>
        <v>--</v>
      </c>
      <c r="Z22" s="235" t="s">
        <v>418</v>
      </c>
      <c r="AA22" s="245">
        <f aca="true" t="shared" si="12" ref="AA22:AA42">IF(D22="","",SUM(R22:Y22)*IF(Z22="SI",1,2)*IF(AND(O22&lt;&gt;"",M22="RF"),O22/100,1))</f>
        <v>1.3330800000000003</v>
      </c>
      <c r="AB22" s="246"/>
      <c r="AC22" s="1">
        <v>205980</v>
      </c>
    </row>
    <row r="23" spans="2:29" s="1" customFormat="1" ht="16.5" customHeight="1">
      <c r="B23" s="163"/>
      <c r="C23" s="217">
        <v>82</v>
      </c>
      <c r="D23" s="79" t="s">
        <v>273</v>
      </c>
      <c r="E23" s="81" t="s">
        <v>258</v>
      </c>
      <c r="F23" s="230">
        <v>5</v>
      </c>
      <c r="G23" s="231" t="s">
        <v>269</v>
      </c>
      <c r="H23" s="232">
        <f t="shared" si="0"/>
        <v>1.61</v>
      </c>
      <c r="I23" s="421" t="s">
        <v>527</v>
      </c>
      <c r="J23" s="421" t="s">
        <v>528</v>
      </c>
      <c r="K23" s="233">
        <f t="shared" si="1"/>
        <v>5.583333333372138</v>
      </c>
      <c r="L23" s="234">
        <f t="shared" si="2"/>
        <v>335</v>
      </c>
      <c r="M23" s="235" t="s">
        <v>420</v>
      </c>
      <c r="N23" s="235" t="s">
        <v>429</v>
      </c>
      <c r="O23" s="428"/>
      <c r="P23" s="235" t="s">
        <v>419</v>
      </c>
      <c r="Q23" s="108">
        <f t="shared" si="3"/>
        <v>0.6000000000000001</v>
      </c>
      <c r="R23" s="237">
        <f t="shared" si="4"/>
        <v>5.3902800000000015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418</v>
      </c>
      <c r="AA23" s="245">
        <f t="shared" si="12"/>
        <v>5.3902800000000015</v>
      </c>
      <c r="AB23" s="246"/>
      <c r="AC23" s="1">
        <v>205984</v>
      </c>
    </row>
    <row r="24" spans="2:29" s="1" customFormat="1" ht="16.5" customHeight="1">
      <c r="B24" s="163"/>
      <c r="C24" s="217">
        <v>83</v>
      </c>
      <c r="D24" s="79" t="s">
        <v>267</v>
      </c>
      <c r="E24" s="81" t="s">
        <v>256</v>
      </c>
      <c r="F24" s="230">
        <v>30</v>
      </c>
      <c r="G24" s="231" t="s">
        <v>259</v>
      </c>
      <c r="H24" s="232">
        <f t="shared" si="0"/>
        <v>9.66</v>
      </c>
      <c r="I24" s="421" t="s">
        <v>534</v>
      </c>
      <c r="J24" s="421" t="s">
        <v>535</v>
      </c>
      <c r="K24" s="233">
        <f t="shared" si="1"/>
        <v>6.283333333209157</v>
      </c>
      <c r="L24" s="234">
        <f t="shared" si="2"/>
        <v>377</v>
      </c>
      <c r="M24" s="235" t="s">
        <v>420</v>
      </c>
      <c r="N24" s="235" t="s">
        <v>429</v>
      </c>
      <c r="O24" s="428"/>
      <c r="P24" s="235" t="s">
        <v>419</v>
      </c>
      <c r="Q24" s="108">
        <f t="shared" si="3"/>
        <v>0.6000000000000001</v>
      </c>
      <c r="R24" s="237">
        <f t="shared" si="4"/>
        <v>36.398880000000005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418</v>
      </c>
      <c r="AA24" s="245">
        <f t="shared" si="12"/>
        <v>36.398880000000005</v>
      </c>
      <c r="AB24" s="164"/>
      <c r="AC24" s="1">
        <v>206082</v>
      </c>
    </row>
    <row r="25" spans="2:29" s="1" customFormat="1" ht="16.5" customHeight="1">
      <c r="B25" s="163"/>
      <c r="C25" s="217">
        <v>84</v>
      </c>
      <c r="D25" s="79" t="s">
        <v>262</v>
      </c>
      <c r="E25" s="81" t="s">
        <v>263</v>
      </c>
      <c r="F25" s="230">
        <v>150</v>
      </c>
      <c r="G25" s="231" t="s">
        <v>264</v>
      </c>
      <c r="H25" s="232">
        <f t="shared" si="0"/>
        <v>48.300000000000004</v>
      </c>
      <c r="I25" s="421" t="s">
        <v>537</v>
      </c>
      <c r="J25" s="421" t="s">
        <v>538</v>
      </c>
      <c r="K25" s="233">
        <f t="shared" si="1"/>
        <v>8.600000000093132</v>
      </c>
      <c r="L25" s="234">
        <f t="shared" si="2"/>
        <v>516</v>
      </c>
      <c r="M25" s="235" t="s">
        <v>420</v>
      </c>
      <c r="N25" s="235" t="s">
        <v>429</v>
      </c>
      <c r="O25" s="428"/>
      <c r="P25" s="235" t="s">
        <v>419</v>
      </c>
      <c r="Q25" s="108">
        <f t="shared" si="3"/>
        <v>0.6000000000000001</v>
      </c>
      <c r="R25" s="237">
        <f t="shared" si="4"/>
        <v>249.22800000000007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418</v>
      </c>
      <c r="AA25" s="245">
        <v>0</v>
      </c>
      <c r="AB25" s="164"/>
      <c r="AC25" s="1">
        <v>206083</v>
      </c>
    </row>
    <row r="26" spans="2:29" s="1" customFormat="1" ht="16.5" customHeight="1">
      <c r="B26" s="163"/>
      <c r="C26" s="217">
        <v>85</v>
      </c>
      <c r="D26" s="79" t="s">
        <v>405</v>
      </c>
      <c r="E26" s="81" t="s">
        <v>258</v>
      </c>
      <c r="F26" s="230">
        <v>30</v>
      </c>
      <c r="G26" s="231" t="s">
        <v>259</v>
      </c>
      <c r="H26" s="232">
        <f t="shared" si="0"/>
        <v>9.66</v>
      </c>
      <c r="I26" s="421" t="s">
        <v>544</v>
      </c>
      <c r="J26" s="421" t="s">
        <v>545</v>
      </c>
      <c r="K26" s="233">
        <f t="shared" si="1"/>
        <v>5.599999999918509</v>
      </c>
      <c r="L26" s="234">
        <f t="shared" si="2"/>
        <v>336</v>
      </c>
      <c r="M26" s="235" t="s">
        <v>420</v>
      </c>
      <c r="N26" s="235" t="s">
        <v>429</v>
      </c>
      <c r="O26" s="428"/>
      <c r="P26" s="235" t="s">
        <v>419</v>
      </c>
      <c r="Q26" s="108">
        <f t="shared" si="3"/>
        <v>0.6000000000000001</v>
      </c>
      <c r="R26" s="237">
        <f t="shared" si="4"/>
        <v>32.457600000000006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418</v>
      </c>
      <c r="AA26" s="245">
        <f t="shared" si="12"/>
        <v>32.457600000000006</v>
      </c>
      <c r="AB26" s="164"/>
      <c r="AC26" s="1">
        <v>206085</v>
      </c>
    </row>
    <row r="27" spans="2:29" s="1" customFormat="1" ht="16.5" customHeight="1">
      <c r="B27" s="163"/>
      <c r="C27" s="217">
        <v>86</v>
      </c>
      <c r="D27" s="79" t="s">
        <v>275</v>
      </c>
      <c r="E27" s="81" t="s">
        <v>276</v>
      </c>
      <c r="F27" s="230">
        <v>40</v>
      </c>
      <c r="G27" s="231" t="s">
        <v>717</v>
      </c>
      <c r="H27" s="232">
        <f t="shared" si="0"/>
        <v>12.88</v>
      </c>
      <c r="I27" s="421" t="s">
        <v>561</v>
      </c>
      <c r="J27" s="421" t="s">
        <v>562</v>
      </c>
      <c r="K27" s="233">
        <f t="shared" si="1"/>
        <v>6.600000000034925</v>
      </c>
      <c r="L27" s="234">
        <f t="shared" si="2"/>
        <v>396</v>
      </c>
      <c r="M27" s="235" t="s">
        <v>420</v>
      </c>
      <c r="N27" s="235" t="s">
        <v>429</v>
      </c>
      <c r="O27" s="428"/>
      <c r="P27" s="235" t="s">
        <v>419</v>
      </c>
      <c r="Q27" s="108">
        <f t="shared" si="3"/>
        <v>0.6000000000000001</v>
      </c>
      <c r="R27" s="237">
        <f t="shared" si="4"/>
        <v>51.00480000000001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418</v>
      </c>
      <c r="AA27" s="245">
        <f t="shared" si="12"/>
        <v>51.00480000000001</v>
      </c>
      <c r="AB27" s="164"/>
      <c r="AC27" s="1">
        <v>206090</v>
      </c>
    </row>
    <row r="28" spans="2:29" s="1" customFormat="1" ht="16.5" customHeight="1">
      <c r="B28" s="163"/>
      <c r="C28" s="217">
        <v>87</v>
      </c>
      <c r="D28" s="79" t="s">
        <v>262</v>
      </c>
      <c r="E28" s="81" t="s">
        <v>263</v>
      </c>
      <c r="F28" s="230">
        <v>150</v>
      </c>
      <c r="G28" s="231" t="s">
        <v>264</v>
      </c>
      <c r="H28" s="232">
        <f t="shared" si="0"/>
        <v>48.300000000000004</v>
      </c>
      <c r="I28" s="421" t="s">
        <v>567</v>
      </c>
      <c r="J28" s="421" t="s">
        <v>568</v>
      </c>
      <c r="K28" s="233">
        <f t="shared" si="1"/>
        <v>8.499999999941792</v>
      </c>
      <c r="L28" s="234">
        <f t="shared" si="2"/>
        <v>510</v>
      </c>
      <c r="M28" s="235" t="s">
        <v>420</v>
      </c>
      <c r="N28" s="235" t="s">
        <v>429</v>
      </c>
      <c r="O28" s="428"/>
      <c r="P28" s="235" t="s">
        <v>419</v>
      </c>
      <c r="Q28" s="108">
        <f t="shared" si="3"/>
        <v>0.6000000000000001</v>
      </c>
      <c r="R28" s="237">
        <f t="shared" si="4"/>
        <v>246.33000000000007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418</v>
      </c>
      <c r="AA28" s="245">
        <v>0</v>
      </c>
      <c r="AB28" s="164"/>
      <c r="AC28" s="1">
        <v>206093</v>
      </c>
    </row>
    <row r="29" spans="2:29" s="1" customFormat="1" ht="16.5" customHeight="1">
      <c r="B29" s="163"/>
      <c r="C29" s="217">
        <v>88</v>
      </c>
      <c r="D29" s="79" t="s">
        <v>405</v>
      </c>
      <c r="E29" s="81" t="s">
        <v>258</v>
      </c>
      <c r="F29" s="230">
        <v>30</v>
      </c>
      <c r="G29" s="231" t="s">
        <v>259</v>
      </c>
      <c r="H29" s="232">
        <f t="shared" si="0"/>
        <v>9.66</v>
      </c>
      <c r="I29" s="421" t="s">
        <v>567</v>
      </c>
      <c r="J29" s="421" t="s">
        <v>569</v>
      </c>
      <c r="K29" s="233">
        <f t="shared" si="1"/>
        <v>6.783333333267365</v>
      </c>
      <c r="L29" s="234">
        <f t="shared" si="2"/>
        <v>407</v>
      </c>
      <c r="M29" s="235" t="s">
        <v>420</v>
      </c>
      <c r="N29" s="235" t="s">
        <v>429</v>
      </c>
      <c r="O29" s="428"/>
      <c r="P29" s="235" t="s">
        <v>419</v>
      </c>
      <c r="Q29" s="108">
        <f t="shared" si="3"/>
        <v>0.6000000000000001</v>
      </c>
      <c r="R29" s="237">
        <f t="shared" si="4"/>
        <v>39.29688000000001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418</v>
      </c>
      <c r="AA29" s="245">
        <f t="shared" si="12"/>
        <v>39.29688000000001</v>
      </c>
      <c r="AB29" s="164"/>
      <c r="AC29" s="1">
        <v>206094</v>
      </c>
    </row>
    <row r="30" spans="2:29" s="1" customFormat="1" ht="16.5" customHeight="1">
      <c r="B30" s="163"/>
      <c r="C30" s="217">
        <v>89</v>
      </c>
      <c r="D30" s="79" t="s">
        <v>267</v>
      </c>
      <c r="E30" s="81" t="s">
        <v>256</v>
      </c>
      <c r="F30" s="230">
        <v>30</v>
      </c>
      <c r="G30" s="231" t="s">
        <v>259</v>
      </c>
      <c r="H30" s="232">
        <f t="shared" si="0"/>
        <v>9.66</v>
      </c>
      <c r="I30" s="421" t="s">
        <v>570</v>
      </c>
      <c r="J30" s="421" t="s">
        <v>571</v>
      </c>
      <c r="K30" s="233">
        <f t="shared" si="1"/>
        <v>5.43333333323244</v>
      </c>
      <c r="L30" s="234">
        <f t="shared" si="2"/>
        <v>326</v>
      </c>
      <c r="M30" s="235" t="s">
        <v>420</v>
      </c>
      <c r="N30" s="235" t="s">
        <v>429</v>
      </c>
      <c r="O30" s="428"/>
      <c r="P30" s="235" t="s">
        <v>419</v>
      </c>
      <c r="Q30" s="108">
        <f t="shared" si="3"/>
        <v>0.6000000000000001</v>
      </c>
      <c r="R30" s="237">
        <f t="shared" si="4"/>
        <v>31.472280000000005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418</v>
      </c>
      <c r="AA30" s="245">
        <f t="shared" si="12"/>
        <v>31.472280000000005</v>
      </c>
      <c r="AB30" s="164"/>
      <c r="AC30" s="1">
        <v>206095</v>
      </c>
    </row>
    <row r="31" spans="2:29" s="1" customFormat="1" ht="16.5" customHeight="1">
      <c r="B31" s="163"/>
      <c r="C31" s="217">
        <v>90</v>
      </c>
      <c r="D31" s="79" t="s">
        <v>284</v>
      </c>
      <c r="E31" s="81" t="s">
        <v>258</v>
      </c>
      <c r="F31" s="230">
        <v>30</v>
      </c>
      <c r="G31" s="231" t="s">
        <v>259</v>
      </c>
      <c r="H31" s="232">
        <f t="shared" si="0"/>
        <v>9.66</v>
      </c>
      <c r="I31" s="421" t="s">
        <v>576</v>
      </c>
      <c r="J31" s="421" t="s">
        <v>733</v>
      </c>
      <c r="K31" s="233">
        <f t="shared" si="1"/>
        <v>0.1499999999650754</v>
      </c>
      <c r="L31" s="234">
        <f t="shared" si="2"/>
        <v>9</v>
      </c>
      <c r="M31" s="235" t="s">
        <v>417</v>
      </c>
      <c r="N31" s="235" t="s">
        <v>419</v>
      </c>
      <c r="O31" s="428"/>
      <c r="P31" s="235" t="s">
        <v>418</v>
      </c>
      <c r="Q31" s="108">
        <f t="shared" si="3"/>
        <v>60</v>
      </c>
      <c r="R31" s="237" t="str">
        <f t="shared" si="4"/>
        <v>--</v>
      </c>
      <c r="S31" s="238" t="str">
        <f t="shared" si="5"/>
        <v>--</v>
      </c>
      <c r="T31" s="239">
        <f t="shared" si="6"/>
        <v>579.6</v>
      </c>
      <c r="U31" s="240">
        <f t="shared" si="7"/>
        <v>86.94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418</v>
      </c>
      <c r="AA31" s="245">
        <f t="shared" si="12"/>
        <v>666.54</v>
      </c>
      <c r="AB31" s="164"/>
      <c r="AC31" s="1">
        <v>206098</v>
      </c>
    </row>
    <row r="32" spans="2:28" s="1" customFormat="1" ht="16.5" customHeight="1">
      <c r="B32" s="163"/>
      <c r="C32" s="217" t="s">
        <v>732</v>
      </c>
      <c r="D32" s="79" t="s">
        <v>284</v>
      </c>
      <c r="E32" s="81" t="s">
        <v>258</v>
      </c>
      <c r="F32" s="230">
        <v>30</v>
      </c>
      <c r="G32" s="231" t="s">
        <v>259</v>
      </c>
      <c r="H32" s="232">
        <f t="shared" si="0"/>
        <v>9.66</v>
      </c>
      <c r="I32" s="421" t="s">
        <v>734</v>
      </c>
      <c r="J32" s="421" t="s">
        <v>577</v>
      </c>
      <c r="K32" s="233">
        <f>IF(D32="","",(J32-I32)*24)</f>
        <v>0.7166666667326353</v>
      </c>
      <c r="L32" s="234">
        <f>IF(D32="","",ROUND((J32-I32)*24*60,0))</f>
        <v>43</v>
      </c>
      <c r="M32" s="235" t="s">
        <v>735</v>
      </c>
      <c r="N32" s="235" t="s">
        <v>419</v>
      </c>
      <c r="O32" s="428"/>
      <c r="P32" s="235" t="s">
        <v>419</v>
      </c>
      <c r="Q32" s="108">
        <f>$G$17*IF(OR(M32="P",M32="RP"),0.1,1)*IF(P32="SI",1,0.1)</f>
        <v>6</v>
      </c>
      <c r="R32" s="237" t="str">
        <f>IF(M32="P",H32*Q32*ROUND(L32/60,2),"--")</f>
        <v>--</v>
      </c>
      <c r="S32" s="238" t="str">
        <f>IF(M32="RP",H32*Q32*ROUND(L32/60,2)*O32/100,"--")</f>
        <v>--</v>
      </c>
      <c r="T32" s="239" t="str">
        <f>IF(AND(M32="F",N32="NO"),H32*Q32,"--")</f>
        <v>--</v>
      </c>
      <c r="U32" s="240" t="str">
        <f>IF(M32="F",H32*Q32*ROUND(L32/60,2),"--")</f>
        <v>--</v>
      </c>
      <c r="V32" s="241" t="str">
        <f>IF(AND(M32="R",N32="NO"),H32*Q32*O32/100,"--")</f>
        <v>--</v>
      </c>
      <c r="W32" s="242" t="str">
        <f>IF(M32="R",H32*Q32*ROUND(L32/60,2)*O32/100,"--")</f>
        <v>--</v>
      </c>
      <c r="X32" s="243">
        <f>IF(M32="RF",H32*Q32*ROUND(L32/60,2),"--")</f>
        <v>41.7312</v>
      </c>
      <c r="Y32" s="244" t="str">
        <f>IF(M32="RR",H32*Q32*ROUND(L32/60,2)*O32/100,"--")</f>
        <v>--</v>
      </c>
      <c r="Z32" s="235" t="s">
        <v>418</v>
      </c>
      <c r="AA32" s="245">
        <f>IF(D32="","",SUM(R32:Y32)*IF(Z32="SI",1,2)*IF(AND(O32&lt;&gt;"",M32="RF"),O32/100,1))</f>
        <v>41.7312</v>
      </c>
      <c r="AB32" s="164"/>
    </row>
    <row r="33" spans="2:29" s="1" customFormat="1" ht="16.5" customHeight="1">
      <c r="B33" s="163"/>
      <c r="C33" s="217">
        <v>91</v>
      </c>
      <c r="D33" s="79" t="s">
        <v>275</v>
      </c>
      <c r="E33" s="81" t="s">
        <v>276</v>
      </c>
      <c r="F33" s="230">
        <v>40</v>
      </c>
      <c r="G33" s="231" t="s">
        <v>717</v>
      </c>
      <c r="H33" s="232">
        <f t="shared" si="0"/>
        <v>12.88</v>
      </c>
      <c r="I33" s="421" t="s">
        <v>584</v>
      </c>
      <c r="J33" s="421" t="s">
        <v>586</v>
      </c>
      <c r="K33" s="233">
        <f t="shared" si="1"/>
        <v>4.583333333255723</v>
      </c>
      <c r="L33" s="234">
        <f t="shared" si="2"/>
        <v>275</v>
      </c>
      <c r="M33" s="235" t="s">
        <v>420</v>
      </c>
      <c r="N33" s="235" t="s">
        <v>429</v>
      </c>
      <c r="O33" s="428"/>
      <c r="P33" s="235" t="s">
        <v>419</v>
      </c>
      <c r="Q33" s="108">
        <f t="shared" si="3"/>
        <v>0.6000000000000001</v>
      </c>
      <c r="R33" s="237">
        <f t="shared" si="4"/>
        <v>35.39424000000001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 t="s">
        <v>418</v>
      </c>
      <c r="AA33" s="245">
        <f t="shared" si="12"/>
        <v>35.39424000000001</v>
      </c>
      <c r="AB33" s="164"/>
      <c r="AC33" s="1">
        <v>206107</v>
      </c>
    </row>
    <row r="34" spans="2:29" s="1" customFormat="1" ht="16.5" customHeight="1">
      <c r="B34" s="163"/>
      <c r="C34" s="217">
        <v>92</v>
      </c>
      <c r="D34" s="79" t="s">
        <v>405</v>
      </c>
      <c r="E34" s="81" t="s">
        <v>258</v>
      </c>
      <c r="F34" s="230">
        <v>30</v>
      </c>
      <c r="G34" s="231" t="s">
        <v>259</v>
      </c>
      <c r="H34" s="232">
        <f t="shared" si="0"/>
        <v>9.66</v>
      </c>
      <c r="I34" s="421" t="s">
        <v>587</v>
      </c>
      <c r="J34" s="421" t="s">
        <v>588</v>
      </c>
      <c r="K34" s="233">
        <f t="shared" si="1"/>
        <v>6.783333333267365</v>
      </c>
      <c r="L34" s="234">
        <f t="shared" si="2"/>
        <v>407</v>
      </c>
      <c r="M34" s="235" t="s">
        <v>420</v>
      </c>
      <c r="N34" s="235" t="s">
        <v>429</v>
      </c>
      <c r="O34" s="428"/>
      <c r="P34" s="235" t="s">
        <v>419</v>
      </c>
      <c r="Q34" s="108">
        <f t="shared" si="3"/>
        <v>0.6000000000000001</v>
      </c>
      <c r="R34" s="237">
        <f t="shared" si="4"/>
        <v>39.29688000000001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418</v>
      </c>
      <c r="AA34" s="245">
        <f t="shared" si="12"/>
        <v>39.29688000000001</v>
      </c>
      <c r="AB34" s="164"/>
      <c r="AC34" s="1">
        <v>206108</v>
      </c>
    </row>
    <row r="35" spans="2:29" s="1" customFormat="1" ht="16.5" customHeight="1">
      <c r="B35" s="163"/>
      <c r="C35" s="217">
        <v>93</v>
      </c>
      <c r="D35" s="79" t="s">
        <v>267</v>
      </c>
      <c r="E35" s="81" t="s">
        <v>256</v>
      </c>
      <c r="F35" s="230">
        <v>30</v>
      </c>
      <c r="G35" s="231" t="s">
        <v>259</v>
      </c>
      <c r="H35" s="232">
        <f t="shared" si="0"/>
        <v>9.66</v>
      </c>
      <c r="I35" s="421" t="s">
        <v>592</v>
      </c>
      <c r="J35" s="421" t="s">
        <v>593</v>
      </c>
      <c r="K35" s="233">
        <f t="shared" si="1"/>
        <v>5.633333333360497</v>
      </c>
      <c r="L35" s="234">
        <f t="shared" si="2"/>
        <v>338</v>
      </c>
      <c r="M35" s="235" t="s">
        <v>420</v>
      </c>
      <c r="N35" s="235" t="s">
        <v>429</v>
      </c>
      <c r="O35" s="428"/>
      <c r="P35" s="235" t="s">
        <v>419</v>
      </c>
      <c r="Q35" s="108">
        <f t="shared" si="3"/>
        <v>0.6000000000000001</v>
      </c>
      <c r="R35" s="237">
        <f t="shared" si="4"/>
        <v>32.63148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418</v>
      </c>
      <c r="AA35" s="245">
        <f t="shared" si="12"/>
        <v>32.63148</v>
      </c>
      <c r="AB35" s="164"/>
      <c r="AC35" s="1">
        <v>206110</v>
      </c>
    </row>
    <row r="36" spans="2:29" s="1" customFormat="1" ht="16.5" customHeight="1">
      <c r="B36" s="163"/>
      <c r="C36" s="217">
        <v>94</v>
      </c>
      <c r="D36" s="79" t="s">
        <v>279</v>
      </c>
      <c r="E36" s="81" t="s">
        <v>425</v>
      </c>
      <c r="F36" s="230">
        <v>30</v>
      </c>
      <c r="G36" s="231" t="s">
        <v>259</v>
      </c>
      <c r="H36" s="232">
        <f t="shared" si="0"/>
        <v>9.66</v>
      </c>
      <c r="I36" s="421" t="s">
        <v>595</v>
      </c>
      <c r="J36" s="421" t="s">
        <v>596</v>
      </c>
      <c r="K36" s="233">
        <f t="shared" si="1"/>
        <v>1.7499999999417923</v>
      </c>
      <c r="L36" s="234">
        <f t="shared" si="2"/>
        <v>105</v>
      </c>
      <c r="M36" s="235" t="s">
        <v>420</v>
      </c>
      <c r="N36" s="235" t="s">
        <v>429</v>
      </c>
      <c r="O36" s="428"/>
      <c r="P36" s="235" t="s">
        <v>419</v>
      </c>
      <c r="Q36" s="108">
        <f t="shared" si="3"/>
        <v>0.6000000000000001</v>
      </c>
      <c r="R36" s="237">
        <f t="shared" si="4"/>
        <v>10.143000000000002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418</v>
      </c>
      <c r="AA36" s="245">
        <f t="shared" si="12"/>
        <v>10.143000000000002</v>
      </c>
      <c r="AB36" s="164"/>
      <c r="AC36" s="1">
        <v>206111</v>
      </c>
    </row>
    <row r="37" spans="2:29" s="1" customFormat="1" ht="16.5" customHeight="1">
      <c r="B37" s="163"/>
      <c r="C37" s="217">
        <v>95</v>
      </c>
      <c r="D37" s="79" t="s">
        <v>278</v>
      </c>
      <c r="E37" s="81" t="s">
        <v>260</v>
      </c>
      <c r="F37" s="230">
        <v>15</v>
      </c>
      <c r="G37" s="231" t="s">
        <v>259</v>
      </c>
      <c r="H37" s="232">
        <f t="shared" si="0"/>
        <v>4.83</v>
      </c>
      <c r="I37" s="421" t="s">
        <v>610</v>
      </c>
      <c r="J37" s="421" t="s">
        <v>611</v>
      </c>
      <c r="K37" s="233">
        <f t="shared" si="1"/>
        <v>0.9166666666860692</v>
      </c>
      <c r="L37" s="234">
        <f t="shared" si="2"/>
        <v>55</v>
      </c>
      <c r="M37" s="235" t="s">
        <v>420</v>
      </c>
      <c r="N37" s="235" t="s">
        <v>429</v>
      </c>
      <c r="O37" s="428"/>
      <c r="P37" s="235" t="s">
        <v>419</v>
      </c>
      <c r="Q37" s="108">
        <f t="shared" si="3"/>
        <v>0.6000000000000001</v>
      </c>
      <c r="R37" s="237">
        <f t="shared" si="4"/>
        <v>2.6661600000000005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418</v>
      </c>
      <c r="AA37" s="245">
        <f t="shared" si="12"/>
        <v>2.6661600000000005</v>
      </c>
      <c r="AB37" s="164"/>
      <c r="AC37" s="1">
        <v>206117</v>
      </c>
    </row>
    <row r="38" spans="2:29" s="1" customFormat="1" ht="16.5" customHeight="1">
      <c r="B38" s="163"/>
      <c r="C38" s="217">
        <v>96</v>
      </c>
      <c r="D38" s="79" t="s">
        <v>281</v>
      </c>
      <c r="E38" s="81" t="s">
        <v>258</v>
      </c>
      <c r="F38" s="230">
        <v>10</v>
      </c>
      <c r="G38" s="231" t="s">
        <v>277</v>
      </c>
      <c r="H38" s="232">
        <f t="shared" si="0"/>
        <v>3.22</v>
      </c>
      <c r="I38" s="421" t="s">
        <v>613</v>
      </c>
      <c r="J38" s="421" t="s">
        <v>614</v>
      </c>
      <c r="K38" s="233">
        <f t="shared" si="1"/>
        <v>0.4000000000814907</v>
      </c>
      <c r="L38" s="234">
        <f t="shared" si="2"/>
        <v>24</v>
      </c>
      <c r="M38" s="235" t="s">
        <v>420</v>
      </c>
      <c r="N38" s="235" t="s">
        <v>429</v>
      </c>
      <c r="O38" s="428"/>
      <c r="P38" s="235" t="s">
        <v>419</v>
      </c>
      <c r="Q38" s="108">
        <f t="shared" si="3"/>
        <v>0.6000000000000001</v>
      </c>
      <c r="R38" s="237">
        <f t="shared" si="4"/>
        <v>0.7728000000000002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418</v>
      </c>
      <c r="AA38" s="245">
        <f t="shared" si="12"/>
        <v>0.7728000000000002</v>
      </c>
      <c r="AB38" s="164"/>
      <c r="AC38" s="1">
        <v>206118</v>
      </c>
    </row>
    <row r="39" spans="2:29" s="1" customFormat="1" ht="16.5" customHeight="1">
      <c r="B39" s="163"/>
      <c r="C39" s="217">
        <v>97</v>
      </c>
      <c r="D39" s="79" t="s">
        <v>423</v>
      </c>
      <c r="E39" s="81" t="s">
        <v>424</v>
      </c>
      <c r="F39" s="230">
        <v>30</v>
      </c>
      <c r="G39" s="231" t="s">
        <v>259</v>
      </c>
      <c r="H39" s="232">
        <f t="shared" si="0"/>
        <v>9.66</v>
      </c>
      <c r="I39" s="421" t="s">
        <v>644</v>
      </c>
      <c r="J39" s="421" t="s">
        <v>645</v>
      </c>
      <c r="K39" s="233">
        <f t="shared" si="1"/>
        <v>393.733333333279</v>
      </c>
      <c r="L39" s="234">
        <f t="shared" si="2"/>
        <v>23624</v>
      </c>
      <c r="M39" s="235" t="s">
        <v>420</v>
      </c>
      <c r="N39" s="235" t="s">
        <v>429</v>
      </c>
      <c r="O39" s="428"/>
      <c r="P39" s="235" t="s">
        <v>419</v>
      </c>
      <c r="Q39" s="108">
        <f t="shared" si="3"/>
        <v>0.6000000000000001</v>
      </c>
      <c r="R39" s="237">
        <f t="shared" si="4"/>
        <v>2282.0590800000004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418</v>
      </c>
      <c r="AA39" s="245">
        <f t="shared" si="12"/>
        <v>2282.0590800000004</v>
      </c>
      <c r="AB39" s="164"/>
      <c r="AC39" s="1">
        <v>206308</v>
      </c>
    </row>
    <row r="40" spans="2:29" s="1" customFormat="1" ht="16.5" customHeight="1">
      <c r="B40" s="163"/>
      <c r="C40" s="217">
        <v>98</v>
      </c>
      <c r="D40" s="79" t="s">
        <v>289</v>
      </c>
      <c r="E40" s="81" t="s">
        <v>258</v>
      </c>
      <c r="F40" s="230">
        <v>15</v>
      </c>
      <c r="G40" s="231" t="s">
        <v>259</v>
      </c>
      <c r="H40" s="232">
        <f t="shared" si="0"/>
        <v>4.83</v>
      </c>
      <c r="I40" s="421" t="s">
        <v>665</v>
      </c>
      <c r="J40" s="421" t="s">
        <v>666</v>
      </c>
      <c r="K40" s="233">
        <f t="shared" si="1"/>
        <v>8.54999999993015</v>
      </c>
      <c r="L40" s="234">
        <f t="shared" si="2"/>
        <v>513</v>
      </c>
      <c r="M40" s="235" t="s">
        <v>420</v>
      </c>
      <c r="N40" s="235" t="s">
        <v>429</v>
      </c>
      <c r="O40" s="428"/>
      <c r="P40" s="235" t="s">
        <v>419</v>
      </c>
      <c r="Q40" s="108">
        <f t="shared" si="3"/>
        <v>0.6000000000000001</v>
      </c>
      <c r="R40" s="237">
        <f t="shared" si="4"/>
        <v>24.777900000000006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418</v>
      </c>
      <c r="AA40" s="245">
        <f t="shared" si="12"/>
        <v>24.777900000000006</v>
      </c>
      <c r="AB40" s="164"/>
      <c r="AC40" s="1">
        <v>206317</v>
      </c>
    </row>
    <row r="41" spans="2:29" s="1" customFormat="1" ht="16.5" customHeight="1">
      <c r="B41" s="163"/>
      <c r="C41" s="217">
        <v>99</v>
      </c>
      <c r="D41" s="79" t="s">
        <v>295</v>
      </c>
      <c r="E41" s="81" t="s">
        <v>266</v>
      </c>
      <c r="F41" s="230">
        <v>40</v>
      </c>
      <c r="G41" s="231" t="s">
        <v>259</v>
      </c>
      <c r="H41" s="232">
        <f t="shared" si="0"/>
        <v>12.88</v>
      </c>
      <c r="I41" s="421" t="s">
        <v>665</v>
      </c>
      <c r="J41" s="421" t="s">
        <v>668</v>
      </c>
      <c r="K41" s="233">
        <f t="shared" si="1"/>
        <v>5.100000000034925</v>
      </c>
      <c r="L41" s="234">
        <f t="shared" si="2"/>
        <v>306</v>
      </c>
      <c r="M41" s="235" t="s">
        <v>420</v>
      </c>
      <c r="N41" s="235" t="s">
        <v>429</v>
      </c>
      <c r="O41" s="428"/>
      <c r="P41" s="235" t="s">
        <v>419</v>
      </c>
      <c r="Q41" s="108">
        <f t="shared" si="3"/>
        <v>0.6000000000000001</v>
      </c>
      <c r="R41" s="237">
        <f t="shared" si="4"/>
        <v>39.412800000000004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418</v>
      </c>
      <c r="AA41" s="245">
        <f t="shared" si="12"/>
        <v>39.412800000000004</v>
      </c>
      <c r="AB41" s="164"/>
      <c r="AC41" s="1">
        <v>206316</v>
      </c>
    </row>
    <row r="42" spans="2:29" s="1" customFormat="1" ht="16.5" customHeight="1">
      <c r="B42" s="163"/>
      <c r="C42" s="217">
        <v>100</v>
      </c>
      <c r="D42" s="79" t="s">
        <v>295</v>
      </c>
      <c r="E42" s="81" t="s">
        <v>266</v>
      </c>
      <c r="F42" s="230">
        <v>40</v>
      </c>
      <c r="G42" s="231" t="s">
        <v>259</v>
      </c>
      <c r="H42" s="232">
        <f t="shared" si="0"/>
        <v>12.88</v>
      </c>
      <c r="I42" s="421" t="s">
        <v>710</v>
      </c>
      <c r="J42" s="421" t="s">
        <v>711</v>
      </c>
      <c r="K42" s="233">
        <f t="shared" si="1"/>
        <v>6.066666666709352</v>
      </c>
      <c r="L42" s="234">
        <f t="shared" si="2"/>
        <v>364</v>
      </c>
      <c r="M42" s="235" t="s">
        <v>420</v>
      </c>
      <c r="N42" s="235" t="s">
        <v>429</v>
      </c>
      <c r="O42" s="428"/>
      <c r="P42" s="235" t="s">
        <v>419</v>
      </c>
      <c r="Q42" s="108">
        <f t="shared" si="3"/>
        <v>0.6000000000000001</v>
      </c>
      <c r="R42" s="237">
        <f t="shared" si="4"/>
        <v>46.908960000000015</v>
      </c>
      <c r="S42" s="238" t="str">
        <f t="shared" si="5"/>
        <v>--</v>
      </c>
      <c r="T42" s="239" t="str">
        <f t="shared" si="6"/>
        <v>--</v>
      </c>
      <c r="U42" s="240" t="str">
        <f t="shared" si="7"/>
        <v>--</v>
      </c>
      <c r="V42" s="241" t="str">
        <f t="shared" si="8"/>
        <v>--</v>
      </c>
      <c r="W42" s="242" t="str">
        <f t="shared" si="9"/>
        <v>--</v>
      </c>
      <c r="X42" s="243" t="str">
        <f t="shared" si="10"/>
        <v>--</v>
      </c>
      <c r="Y42" s="244" t="str">
        <f t="shared" si="11"/>
        <v>--</v>
      </c>
      <c r="Z42" s="235" t="s">
        <v>418</v>
      </c>
      <c r="AA42" s="245">
        <f t="shared" si="12"/>
        <v>46.908960000000015</v>
      </c>
      <c r="AB42" s="164"/>
      <c r="AC42" s="1">
        <v>206333</v>
      </c>
    </row>
    <row r="43" spans="2:28" s="1" customFormat="1" ht="16.5" customHeight="1" thickBot="1">
      <c r="B43" s="163"/>
      <c r="C43" s="330"/>
      <c r="D43" s="330"/>
      <c r="E43" s="330"/>
      <c r="F43" s="330"/>
      <c r="G43" s="330"/>
      <c r="H43" s="248"/>
      <c r="I43" s="423"/>
      <c r="J43" s="423"/>
      <c r="K43" s="247"/>
      <c r="L43" s="247"/>
      <c r="M43" s="330"/>
      <c r="N43" s="330"/>
      <c r="O43" s="330"/>
      <c r="P43" s="330"/>
      <c r="Q43" s="331"/>
      <c r="R43" s="332"/>
      <c r="S43" s="333"/>
      <c r="T43" s="334"/>
      <c r="U43" s="335"/>
      <c r="V43" s="336"/>
      <c r="W43" s="337"/>
      <c r="X43" s="338"/>
      <c r="Y43" s="339"/>
      <c r="Z43" s="330"/>
      <c r="AA43" s="249"/>
      <c r="AB43" s="164"/>
    </row>
    <row r="44" spans="2:28" s="1" customFormat="1" ht="16.5" customHeight="1" thickBot="1" thickTop="1">
      <c r="B44" s="163"/>
      <c r="C44" s="117" t="s">
        <v>384</v>
      </c>
      <c r="D44" s="118" t="s">
        <v>736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50">
        <f>SUM(R20:R43)</f>
        <v>3206.975100000001</v>
      </c>
      <c r="S44" s="251">
        <f>SUM(S20:S43)</f>
        <v>0</v>
      </c>
      <c r="T44" s="252">
        <f>SUM(T20:T43)</f>
        <v>579.6</v>
      </c>
      <c r="U44" s="253">
        <f>SUM(U22:U43)</f>
        <v>86.94</v>
      </c>
      <c r="V44" s="254">
        <f>SUM(V20:V43)</f>
        <v>0</v>
      </c>
      <c r="W44" s="254">
        <f>SUM(W22:W43)</f>
        <v>0</v>
      </c>
      <c r="X44" s="255">
        <f>SUM(X20:X43)</f>
        <v>41.7312</v>
      </c>
      <c r="Y44" s="256">
        <f>SUM(Y22:Y43)</f>
        <v>0</v>
      </c>
      <c r="Z44" s="257"/>
      <c r="AA44" s="258">
        <f>ROUND(SUM(AA20:AA43),2)</f>
        <v>3419.69</v>
      </c>
      <c r="AB44" s="164"/>
    </row>
    <row r="45" spans="2:28" s="132" customFormat="1" ht="9.75" thickTop="1">
      <c r="B45" s="259"/>
      <c r="C45" s="134"/>
      <c r="D45" s="135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1"/>
      <c r="S45" s="261"/>
      <c r="T45" s="261"/>
      <c r="U45" s="261"/>
      <c r="V45" s="261"/>
      <c r="W45" s="261"/>
      <c r="X45" s="261"/>
      <c r="Y45" s="261"/>
      <c r="Z45" s="260"/>
      <c r="AA45" s="262"/>
      <c r="AB45" s="263"/>
    </row>
    <row r="46" spans="2:28" s="1" customFormat="1" ht="16.5" customHeight="1" thickBot="1">
      <c r="B46" s="26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6"/>
    </row>
    <row r="47" spans="2:28" ht="16.5" customHeight="1" thickTop="1"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8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Roman,Normal"&amp;8&amp;F-&amp;A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AC48"/>
  <sheetViews>
    <sheetView zoomScale="75" zoomScaleNormal="75" workbookViewId="0" topLeftCell="E15">
      <selection activeCell="J33" sqref="J33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'TOT-0904'!B2</f>
        <v>ANEXO V al Memorándum D.T.E.E. N°   761 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332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333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334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360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361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'TOT-0904'!B14</f>
        <v>Desde el 01 al 30 de abril de 2009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362</v>
      </c>
      <c r="E16" s="177"/>
      <c r="F16" s="178"/>
      <c r="G16" s="328">
        <v>0.322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363</v>
      </c>
      <c r="E17" s="180"/>
      <c r="F17" s="180"/>
      <c r="G17" s="181">
        <f>60*'TOT-0904'!B13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342</v>
      </c>
      <c r="D19" s="189" t="s">
        <v>364</v>
      </c>
      <c r="E19" s="190" t="s">
        <v>365</v>
      </c>
      <c r="F19" s="191" t="s">
        <v>366</v>
      </c>
      <c r="G19" s="192" t="s">
        <v>343</v>
      </c>
      <c r="H19" s="193" t="s">
        <v>345</v>
      </c>
      <c r="I19" s="190" t="s">
        <v>346</v>
      </c>
      <c r="J19" s="190" t="s">
        <v>347</v>
      </c>
      <c r="K19" s="189" t="s">
        <v>367</v>
      </c>
      <c r="L19" s="189" t="s">
        <v>368</v>
      </c>
      <c r="M19" s="50" t="s">
        <v>383</v>
      </c>
      <c r="N19" s="190" t="s">
        <v>369</v>
      </c>
      <c r="O19" s="189" t="s">
        <v>350</v>
      </c>
      <c r="P19" s="190" t="s">
        <v>370</v>
      </c>
      <c r="Q19" s="194" t="s">
        <v>371</v>
      </c>
      <c r="R19" s="195" t="s">
        <v>352</v>
      </c>
      <c r="S19" s="196" t="s">
        <v>353</v>
      </c>
      <c r="T19" s="197" t="s">
        <v>372</v>
      </c>
      <c r="U19" s="198"/>
      <c r="V19" s="199" t="s">
        <v>373</v>
      </c>
      <c r="W19" s="200"/>
      <c r="X19" s="201" t="s">
        <v>356</v>
      </c>
      <c r="Y19" s="202" t="s">
        <v>357</v>
      </c>
      <c r="Z19" s="192" t="s">
        <v>374</v>
      </c>
      <c r="AA19" s="192" t="s">
        <v>359</v>
      </c>
      <c r="AB19" s="203"/>
    </row>
    <row r="20" spans="2:28" s="1" customFormat="1" ht="16.5" customHeight="1" thickTop="1">
      <c r="B20" s="163"/>
      <c r="C20" s="204"/>
      <c r="D20" s="205" t="s">
        <v>217</v>
      </c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ROUND('TR-0904'!AA44,2)</f>
        <v>3419.69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101</v>
      </c>
      <c r="D22" s="79" t="s">
        <v>261</v>
      </c>
      <c r="E22" s="81" t="s">
        <v>260</v>
      </c>
      <c r="F22" s="230">
        <v>15</v>
      </c>
      <c r="G22" s="231" t="s">
        <v>259</v>
      </c>
      <c r="H22" s="232">
        <f aca="true" t="shared" si="0" ref="H22:H43">F22*$G$16</f>
        <v>4.83</v>
      </c>
      <c r="I22" s="421" t="s">
        <v>0</v>
      </c>
      <c r="J22" s="421" t="s">
        <v>1</v>
      </c>
      <c r="K22" s="233">
        <f aca="true" t="shared" si="1" ref="K22:K43">IF(D22="","",(J22-I22)*24)</f>
        <v>5.2999999999883585</v>
      </c>
      <c r="L22" s="234">
        <f aca="true" t="shared" si="2" ref="L22:L43">IF(D22="","",ROUND((J22-I22)*24*60,0))</f>
        <v>318</v>
      </c>
      <c r="M22" s="235" t="s">
        <v>420</v>
      </c>
      <c r="N22" s="235" t="s">
        <v>429</v>
      </c>
      <c r="O22" s="428"/>
      <c r="P22" s="235" t="s">
        <v>419</v>
      </c>
      <c r="Q22" s="108">
        <f aca="true" t="shared" si="3" ref="Q22:Q43">$G$17*IF(OR(M22="P",M22="RP"),0.1,1)*IF(P22="SI",1,0.1)</f>
        <v>0.6000000000000001</v>
      </c>
      <c r="R22" s="237">
        <f aca="true" t="shared" si="4" ref="R22:R43">IF(M22="P",H22*Q22*ROUND(L22/60,2),"--")</f>
        <v>15.359400000000003</v>
      </c>
      <c r="S22" s="238" t="str">
        <f aca="true" t="shared" si="5" ref="S22:S43">IF(M22="RP",H22*Q22*ROUND(L22/60,2)*O22/100,"--")</f>
        <v>--</v>
      </c>
      <c r="T22" s="239" t="str">
        <f aca="true" t="shared" si="6" ref="T22:T43">IF(AND(M22="F",N22="NO"),H22*Q22,"--")</f>
        <v>--</v>
      </c>
      <c r="U22" s="240" t="str">
        <f aca="true" t="shared" si="7" ref="U22:U43">IF(M22="F",H22*Q22*ROUND(L22/60,2),"--")</f>
        <v>--</v>
      </c>
      <c r="V22" s="241" t="str">
        <f aca="true" t="shared" si="8" ref="V22:V43">IF(AND(M22="R",N22="NO"),H22*Q22*O22/100,"--")</f>
        <v>--</v>
      </c>
      <c r="W22" s="242" t="str">
        <f aca="true" t="shared" si="9" ref="W22:W43">IF(M22="R",H22*Q22*ROUND(L22/60,2)*O22/100,"--")</f>
        <v>--</v>
      </c>
      <c r="X22" s="243" t="str">
        <f aca="true" t="shared" si="10" ref="X22:X43">IF(M22="RF",H22*Q22*ROUND(L22/60,2),"--")</f>
        <v>--</v>
      </c>
      <c r="Y22" s="244" t="str">
        <f aca="true" t="shared" si="11" ref="Y22:Y43">IF(M22="RR",H22*Q22*ROUND(L22/60,2)*O22/100,"--")</f>
        <v>--</v>
      </c>
      <c r="Z22" s="235" t="s">
        <v>418</v>
      </c>
      <c r="AA22" s="245">
        <f aca="true" t="shared" si="12" ref="AA22:AA43">IF(D22="","",SUM(R22:Y22)*IF(Z22="SI",1,2)*IF(AND(O22&lt;&gt;"",M22="RF"),O22/100,1))</f>
        <v>15.359400000000003</v>
      </c>
      <c r="AB22" s="246"/>
      <c r="AC22" s="1">
        <v>206334</v>
      </c>
    </row>
    <row r="23" spans="2:29" s="1" customFormat="1" ht="16.5" customHeight="1">
      <c r="B23" s="163"/>
      <c r="C23" s="217">
        <v>102</v>
      </c>
      <c r="D23" s="79" t="s">
        <v>290</v>
      </c>
      <c r="E23" s="81" t="s">
        <v>260</v>
      </c>
      <c r="F23" s="230">
        <v>15</v>
      </c>
      <c r="G23" s="231" t="s">
        <v>259</v>
      </c>
      <c r="H23" s="232">
        <f t="shared" si="0"/>
        <v>4.83</v>
      </c>
      <c r="I23" s="421" t="s">
        <v>13</v>
      </c>
      <c r="J23" s="421" t="s">
        <v>14</v>
      </c>
      <c r="K23" s="233">
        <f t="shared" si="1"/>
        <v>0.24999999994179234</v>
      </c>
      <c r="L23" s="234">
        <f t="shared" si="2"/>
        <v>15</v>
      </c>
      <c r="M23" s="235" t="s">
        <v>420</v>
      </c>
      <c r="N23" s="235" t="s">
        <v>429</v>
      </c>
      <c r="O23" s="428"/>
      <c r="P23" s="235" t="s">
        <v>419</v>
      </c>
      <c r="Q23" s="108">
        <f t="shared" si="3"/>
        <v>0.6000000000000001</v>
      </c>
      <c r="R23" s="237">
        <f t="shared" si="4"/>
        <v>0.7245000000000001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418</v>
      </c>
      <c r="AA23" s="245">
        <f t="shared" si="12"/>
        <v>0.7245000000000001</v>
      </c>
      <c r="AB23" s="246"/>
      <c r="AC23" s="1">
        <v>206340</v>
      </c>
    </row>
    <row r="24" spans="2:29" s="1" customFormat="1" ht="16.5" customHeight="1">
      <c r="B24" s="163"/>
      <c r="C24" s="217">
        <v>103</v>
      </c>
      <c r="D24" s="79" t="s">
        <v>387</v>
      </c>
      <c r="E24" s="81" t="s">
        <v>260</v>
      </c>
      <c r="F24" s="230">
        <v>44</v>
      </c>
      <c r="G24" s="231" t="s">
        <v>259</v>
      </c>
      <c r="H24" s="232">
        <f t="shared" si="0"/>
        <v>14.168000000000001</v>
      </c>
      <c r="I24" s="421" t="s">
        <v>18</v>
      </c>
      <c r="J24" s="421" t="s">
        <v>19</v>
      </c>
      <c r="K24" s="233">
        <f t="shared" si="1"/>
        <v>6.18333333323244</v>
      </c>
      <c r="L24" s="234">
        <f t="shared" si="2"/>
        <v>371</v>
      </c>
      <c r="M24" s="235" t="s">
        <v>420</v>
      </c>
      <c r="N24" s="235" t="s">
        <v>429</v>
      </c>
      <c r="O24" s="428"/>
      <c r="P24" s="235" t="s">
        <v>419</v>
      </c>
      <c r="Q24" s="108">
        <f t="shared" si="3"/>
        <v>0.6000000000000001</v>
      </c>
      <c r="R24" s="237">
        <f t="shared" si="4"/>
        <v>52.53494400000001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418</v>
      </c>
      <c r="AA24" s="245">
        <f t="shared" si="12"/>
        <v>52.53494400000001</v>
      </c>
      <c r="AB24" s="164"/>
      <c r="AC24" s="1">
        <v>206498</v>
      </c>
    </row>
    <row r="25" spans="2:29" s="1" customFormat="1" ht="16.5" customHeight="1">
      <c r="B25" s="163"/>
      <c r="C25" s="217">
        <v>104</v>
      </c>
      <c r="D25" s="79" t="s">
        <v>283</v>
      </c>
      <c r="E25" s="81" t="s">
        <v>258</v>
      </c>
      <c r="F25" s="230">
        <v>15</v>
      </c>
      <c r="G25" s="231" t="s">
        <v>259</v>
      </c>
      <c r="H25" s="232">
        <f t="shared" si="0"/>
        <v>4.83</v>
      </c>
      <c r="I25" s="421" t="s">
        <v>24</v>
      </c>
      <c r="J25" s="421" t="s">
        <v>25</v>
      </c>
      <c r="K25" s="233">
        <f t="shared" si="1"/>
        <v>3.1499999999650754</v>
      </c>
      <c r="L25" s="234">
        <f t="shared" si="2"/>
        <v>189</v>
      </c>
      <c r="M25" s="235" t="s">
        <v>215</v>
      </c>
      <c r="N25" s="235" t="s">
        <v>419</v>
      </c>
      <c r="O25" s="428">
        <v>60</v>
      </c>
      <c r="P25" s="235" t="s">
        <v>418</v>
      </c>
      <c r="Q25" s="108">
        <f t="shared" si="3"/>
        <v>60</v>
      </c>
      <c r="R25" s="237" t="str">
        <f t="shared" si="4"/>
        <v>--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>
        <f t="shared" si="8"/>
        <v>173.88</v>
      </c>
      <c r="W25" s="242">
        <f t="shared" si="9"/>
        <v>547.722</v>
      </c>
      <c r="X25" s="243" t="str">
        <f t="shared" si="10"/>
        <v>--</v>
      </c>
      <c r="Y25" s="244" t="str">
        <f t="shared" si="11"/>
        <v>--</v>
      </c>
      <c r="Z25" s="235" t="s">
        <v>418</v>
      </c>
      <c r="AA25" s="245">
        <f t="shared" si="12"/>
        <v>721.602</v>
      </c>
      <c r="AB25" s="164"/>
      <c r="AC25" s="1">
        <v>206500</v>
      </c>
    </row>
    <row r="26" spans="2:29" s="1" customFormat="1" ht="16.5" customHeight="1">
      <c r="B26" s="163"/>
      <c r="C26" s="217">
        <v>105</v>
      </c>
      <c r="D26" s="79" t="s">
        <v>286</v>
      </c>
      <c r="E26" s="81" t="s">
        <v>260</v>
      </c>
      <c r="F26" s="230">
        <v>15</v>
      </c>
      <c r="G26" s="231" t="s">
        <v>259</v>
      </c>
      <c r="H26" s="232">
        <f t="shared" si="0"/>
        <v>4.83</v>
      </c>
      <c r="I26" s="421" t="s">
        <v>28</v>
      </c>
      <c r="J26" s="421" t="s">
        <v>29</v>
      </c>
      <c r="K26" s="233">
        <f t="shared" si="1"/>
        <v>0.4333333333488554</v>
      </c>
      <c r="L26" s="234">
        <f t="shared" si="2"/>
        <v>26</v>
      </c>
      <c r="M26" s="235" t="s">
        <v>420</v>
      </c>
      <c r="N26" s="235" t="s">
        <v>429</v>
      </c>
      <c r="O26" s="428"/>
      <c r="P26" s="235" t="s">
        <v>419</v>
      </c>
      <c r="Q26" s="108">
        <f t="shared" si="3"/>
        <v>0.6000000000000001</v>
      </c>
      <c r="R26" s="237">
        <f t="shared" si="4"/>
        <v>1.2461400000000002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418</v>
      </c>
      <c r="AA26" s="245">
        <f t="shared" si="12"/>
        <v>1.2461400000000002</v>
      </c>
      <c r="AB26" s="164"/>
      <c r="AC26" s="1">
        <v>206506</v>
      </c>
    </row>
    <row r="27" spans="2:29" s="1" customFormat="1" ht="16.5" customHeight="1">
      <c r="B27" s="163"/>
      <c r="C27" s="217">
        <v>106</v>
      </c>
      <c r="D27" s="79" t="s">
        <v>387</v>
      </c>
      <c r="E27" s="81" t="s">
        <v>260</v>
      </c>
      <c r="F27" s="230">
        <v>44</v>
      </c>
      <c r="G27" s="231" t="s">
        <v>718</v>
      </c>
      <c r="H27" s="232">
        <f t="shared" si="0"/>
        <v>14.168000000000001</v>
      </c>
      <c r="I27" s="421" t="s">
        <v>35</v>
      </c>
      <c r="J27" s="421" t="s">
        <v>36</v>
      </c>
      <c r="K27" s="233">
        <f t="shared" si="1"/>
        <v>6.349999999918509</v>
      </c>
      <c r="L27" s="234">
        <f t="shared" si="2"/>
        <v>381</v>
      </c>
      <c r="M27" s="235" t="s">
        <v>420</v>
      </c>
      <c r="N27" s="235" t="s">
        <v>429</v>
      </c>
      <c r="O27" s="428"/>
      <c r="P27" s="235" t="s">
        <v>419</v>
      </c>
      <c r="Q27" s="108">
        <f t="shared" si="3"/>
        <v>0.6000000000000001</v>
      </c>
      <c r="R27" s="237">
        <f t="shared" si="4"/>
        <v>53.98008000000001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418</v>
      </c>
      <c r="AA27" s="245">
        <f t="shared" si="12"/>
        <v>53.98008000000001</v>
      </c>
      <c r="AB27" s="164"/>
      <c r="AC27" s="1">
        <v>206509</v>
      </c>
    </row>
    <row r="28" spans="2:29" s="1" customFormat="1" ht="16.5" customHeight="1">
      <c r="B28" s="163"/>
      <c r="C28" s="217">
        <v>107</v>
      </c>
      <c r="D28" s="79" t="s">
        <v>387</v>
      </c>
      <c r="E28" s="81" t="s">
        <v>260</v>
      </c>
      <c r="F28" s="230">
        <v>44</v>
      </c>
      <c r="G28" s="231" t="s">
        <v>718</v>
      </c>
      <c r="H28" s="232">
        <f t="shared" si="0"/>
        <v>14.168000000000001</v>
      </c>
      <c r="I28" s="421" t="s">
        <v>56</v>
      </c>
      <c r="J28" s="421" t="s">
        <v>57</v>
      </c>
      <c r="K28" s="233">
        <f t="shared" si="1"/>
        <v>6.366666666639503</v>
      </c>
      <c r="L28" s="234">
        <f t="shared" si="2"/>
        <v>382</v>
      </c>
      <c r="M28" s="235" t="s">
        <v>420</v>
      </c>
      <c r="N28" s="235" t="s">
        <v>429</v>
      </c>
      <c r="O28" s="428"/>
      <c r="P28" s="235" t="s">
        <v>419</v>
      </c>
      <c r="Q28" s="108">
        <f t="shared" si="3"/>
        <v>0.6000000000000001</v>
      </c>
      <c r="R28" s="237">
        <f t="shared" si="4"/>
        <v>54.15009600000001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418</v>
      </c>
      <c r="AA28" s="245">
        <f t="shared" si="12"/>
        <v>54.15009600000001</v>
      </c>
      <c r="AB28" s="164"/>
      <c r="AC28" s="1">
        <v>206517</v>
      </c>
    </row>
    <row r="29" spans="2:29" s="1" customFormat="1" ht="16.5" customHeight="1">
      <c r="B29" s="163"/>
      <c r="C29" s="217">
        <v>108</v>
      </c>
      <c r="D29" s="79" t="s">
        <v>387</v>
      </c>
      <c r="E29" s="81" t="s">
        <v>260</v>
      </c>
      <c r="F29" s="230">
        <v>44</v>
      </c>
      <c r="G29" s="231" t="s">
        <v>718</v>
      </c>
      <c r="H29" s="232">
        <f t="shared" si="0"/>
        <v>14.168000000000001</v>
      </c>
      <c r="I29" s="421" t="s">
        <v>72</v>
      </c>
      <c r="J29" s="421" t="s">
        <v>73</v>
      </c>
      <c r="K29" s="233">
        <f t="shared" si="1"/>
        <v>6.400000000081491</v>
      </c>
      <c r="L29" s="234">
        <f t="shared" si="2"/>
        <v>384</v>
      </c>
      <c r="M29" s="235" t="s">
        <v>420</v>
      </c>
      <c r="N29" s="235" t="s">
        <v>429</v>
      </c>
      <c r="O29" s="428"/>
      <c r="P29" s="235" t="s">
        <v>419</v>
      </c>
      <c r="Q29" s="108">
        <f t="shared" si="3"/>
        <v>0.6000000000000001</v>
      </c>
      <c r="R29" s="237">
        <f t="shared" si="4"/>
        <v>54.40512000000001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418</v>
      </c>
      <c r="AA29" s="245">
        <f t="shared" si="12"/>
        <v>54.40512000000001</v>
      </c>
      <c r="AB29" s="164"/>
      <c r="AC29" s="1">
        <v>206524</v>
      </c>
    </row>
    <row r="30" spans="2:29" s="1" customFormat="1" ht="16.5" customHeight="1">
      <c r="B30" s="163"/>
      <c r="C30" s="217">
        <v>109</v>
      </c>
      <c r="D30" s="79" t="s">
        <v>283</v>
      </c>
      <c r="E30" s="81" t="s">
        <v>260</v>
      </c>
      <c r="F30" s="230">
        <v>15</v>
      </c>
      <c r="G30" s="231" t="s">
        <v>259</v>
      </c>
      <c r="H30" s="232">
        <f t="shared" si="0"/>
        <v>4.83</v>
      </c>
      <c r="I30" s="421" t="s">
        <v>99</v>
      </c>
      <c r="J30" s="421" t="s">
        <v>100</v>
      </c>
      <c r="K30" s="233">
        <f t="shared" si="1"/>
        <v>10.416666666744277</v>
      </c>
      <c r="L30" s="234">
        <f t="shared" si="2"/>
        <v>625</v>
      </c>
      <c r="M30" s="235" t="s">
        <v>420</v>
      </c>
      <c r="N30" s="235" t="s">
        <v>429</v>
      </c>
      <c r="O30" s="428"/>
      <c r="P30" s="235" t="s">
        <v>419</v>
      </c>
      <c r="Q30" s="108">
        <f t="shared" si="3"/>
        <v>0.6000000000000001</v>
      </c>
      <c r="R30" s="237">
        <f t="shared" si="4"/>
        <v>30.197160000000007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418</v>
      </c>
      <c r="AA30" s="245">
        <f t="shared" si="12"/>
        <v>30.197160000000007</v>
      </c>
      <c r="AB30" s="164"/>
      <c r="AC30" s="1">
        <v>206535</v>
      </c>
    </row>
    <row r="31" spans="2:29" s="1" customFormat="1" ht="16.5" customHeight="1">
      <c r="B31" s="163"/>
      <c r="C31" s="217">
        <v>110</v>
      </c>
      <c r="D31" s="79" t="s">
        <v>282</v>
      </c>
      <c r="E31" s="81" t="s">
        <v>258</v>
      </c>
      <c r="F31" s="230">
        <v>15</v>
      </c>
      <c r="G31" s="231" t="s">
        <v>259</v>
      </c>
      <c r="H31" s="232">
        <f t="shared" si="0"/>
        <v>4.83</v>
      </c>
      <c r="I31" s="421" t="s">
        <v>102</v>
      </c>
      <c r="J31" s="421" t="s">
        <v>103</v>
      </c>
      <c r="K31" s="233">
        <f t="shared" si="1"/>
        <v>2.0000000000582077</v>
      </c>
      <c r="L31" s="234">
        <f t="shared" si="2"/>
        <v>120</v>
      </c>
      <c r="M31" s="235" t="s">
        <v>216</v>
      </c>
      <c r="N31" s="235" t="s">
        <v>429</v>
      </c>
      <c r="O31" s="428">
        <v>40</v>
      </c>
      <c r="P31" s="235" t="s">
        <v>419</v>
      </c>
      <c r="Q31" s="108">
        <f t="shared" si="3"/>
        <v>0.6000000000000001</v>
      </c>
      <c r="R31" s="237" t="str">
        <f t="shared" si="4"/>
        <v>--</v>
      </c>
      <c r="S31" s="238">
        <f t="shared" si="5"/>
        <v>2.3184000000000005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418</v>
      </c>
      <c r="AA31" s="245">
        <f t="shared" si="12"/>
        <v>2.3184000000000005</v>
      </c>
      <c r="AB31" s="164"/>
      <c r="AC31" s="1">
        <v>206536</v>
      </c>
    </row>
    <row r="32" spans="2:29" s="1" customFormat="1" ht="16.5" customHeight="1">
      <c r="B32" s="163"/>
      <c r="C32" s="217">
        <v>111</v>
      </c>
      <c r="D32" s="79" t="s">
        <v>261</v>
      </c>
      <c r="E32" s="81" t="s">
        <v>258</v>
      </c>
      <c r="F32" s="230">
        <v>15</v>
      </c>
      <c r="G32" s="231" t="s">
        <v>259</v>
      </c>
      <c r="H32" s="232">
        <f t="shared" si="0"/>
        <v>4.83</v>
      </c>
      <c r="I32" s="421" t="s">
        <v>108</v>
      </c>
      <c r="J32" s="421" t="s">
        <v>738</v>
      </c>
      <c r="K32" s="233">
        <f t="shared" si="1"/>
        <v>1.1666666666278616</v>
      </c>
      <c r="L32" s="234">
        <f t="shared" si="2"/>
        <v>70</v>
      </c>
      <c r="M32" s="235" t="s">
        <v>215</v>
      </c>
      <c r="N32" s="235" t="s">
        <v>419</v>
      </c>
      <c r="O32" s="428">
        <v>60</v>
      </c>
      <c r="P32" s="235" t="s">
        <v>418</v>
      </c>
      <c r="Q32" s="108">
        <f t="shared" si="3"/>
        <v>60</v>
      </c>
      <c r="R32" s="237" t="str">
        <f t="shared" si="4"/>
        <v>--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>
        <f t="shared" si="8"/>
        <v>173.88</v>
      </c>
      <c r="W32" s="242">
        <f t="shared" si="9"/>
        <v>203.43959999999998</v>
      </c>
      <c r="X32" s="243" t="str">
        <f t="shared" si="10"/>
        <v>--</v>
      </c>
      <c r="Y32" s="244" t="str">
        <f t="shared" si="11"/>
        <v>--</v>
      </c>
      <c r="Z32" s="235" t="s">
        <v>418</v>
      </c>
      <c r="AA32" s="245">
        <f t="shared" si="12"/>
        <v>377.3196</v>
      </c>
      <c r="AB32" s="164"/>
      <c r="AC32" s="1">
        <v>206538</v>
      </c>
    </row>
    <row r="33" spans="2:28" s="1" customFormat="1" ht="16.5" customHeight="1">
      <c r="B33" s="163"/>
      <c r="C33" s="217" t="s">
        <v>737</v>
      </c>
      <c r="D33" s="79" t="s">
        <v>261</v>
      </c>
      <c r="E33" s="81" t="s">
        <v>258</v>
      </c>
      <c r="F33" s="230">
        <v>15</v>
      </c>
      <c r="G33" s="231" t="s">
        <v>259</v>
      </c>
      <c r="H33" s="232">
        <f>F33*$G$16</f>
        <v>4.83</v>
      </c>
      <c r="I33" s="421" t="s">
        <v>739</v>
      </c>
      <c r="J33" s="421" t="s">
        <v>109</v>
      </c>
      <c r="K33" s="233">
        <f>IF(D33="","",(J33-I33)*24)</f>
        <v>9.599999999860302</v>
      </c>
      <c r="L33" s="234">
        <f>IF(D33="","",ROUND((J33-I33)*24*60,0))</f>
        <v>576</v>
      </c>
      <c r="M33" s="235" t="s">
        <v>215</v>
      </c>
      <c r="N33" s="235" t="s">
        <v>419</v>
      </c>
      <c r="O33" s="428">
        <v>61</v>
      </c>
      <c r="P33" s="235" t="s">
        <v>419</v>
      </c>
      <c r="Q33" s="108">
        <f>$G$17*IF(OR(M33="P",M33="RP"),0.1,1)*IF(P33="SI",1,0.1)</f>
        <v>6</v>
      </c>
      <c r="R33" s="237" t="str">
        <f>IF(M33="P",H33*Q33*ROUND(L33/60,2),"--")</f>
        <v>--</v>
      </c>
      <c r="S33" s="238" t="str">
        <f>IF(M33="RP",H33*Q33*ROUND(L33/60,2)*O33/100,"--")</f>
        <v>--</v>
      </c>
      <c r="T33" s="239" t="str">
        <f>IF(AND(M33="F",N33="NO"),H33*Q33,"--")</f>
        <v>--</v>
      </c>
      <c r="U33" s="240" t="str">
        <f>IF(M33="F",H33*Q33*ROUND(L33/60,2),"--")</f>
        <v>--</v>
      </c>
      <c r="V33" s="241">
        <f>IF(AND(M33="R",N33="NO"),H33*Q33*O33/100,"--")</f>
        <v>17.6778</v>
      </c>
      <c r="W33" s="242">
        <f>IF(M33="R",H33*Q33*ROUND(L33/60,2)*O33/100,"--")</f>
        <v>169.70687999999998</v>
      </c>
      <c r="X33" s="243" t="str">
        <f>IF(M33="RF",H33*Q33*ROUND(L33/60,2),"--")</f>
        <v>--</v>
      </c>
      <c r="Y33" s="244" t="str">
        <f>IF(M33="RR",H33*Q33*ROUND(L33/60,2)*O33/100,"--")</f>
        <v>--</v>
      </c>
      <c r="Z33" s="235" t="s">
        <v>418</v>
      </c>
      <c r="AA33" s="245">
        <f>IF(D33="","",SUM(R33:Y33)*IF(Z33="SI",1,2)*IF(AND(O33&lt;&gt;"",M33="RF"),O33/100,1))</f>
        <v>187.38467999999997</v>
      </c>
      <c r="AB33" s="164"/>
    </row>
    <row r="34" spans="2:29" s="1" customFormat="1" ht="16.5" customHeight="1">
      <c r="B34" s="163"/>
      <c r="C34" s="217">
        <v>112</v>
      </c>
      <c r="D34" s="79" t="s">
        <v>257</v>
      </c>
      <c r="E34" s="81" t="s">
        <v>258</v>
      </c>
      <c r="F34" s="230">
        <v>30</v>
      </c>
      <c r="G34" s="231" t="s">
        <v>259</v>
      </c>
      <c r="H34" s="232">
        <f t="shared" si="0"/>
        <v>9.66</v>
      </c>
      <c r="I34" s="421" t="s">
        <v>119</v>
      </c>
      <c r="J34" s="421" t="s">
        <v>120</v>
      </c>
      <c r="K34" s="233">
        <f t="shared" si="1"/>
        <v>9.399999999906868</v>
      </c>
      <c r="L34" s="234">
        <f t="shared" si="2"/>
        <v>564</v>
      </c>
      <c r="M34" s="235" t="s">
        <v>420</v>
      </c>
      <c r="N34" s="235" t="s">
        <v>429</v>
      </c>
      <c r="O34" s="428"/>
      <c r="P34" s="235" t="s">
        <v>419</v>
      </c>
      <c r="Q34" s="108">
        <f t="shared" si="3"/>
        <v>0.6000000000000001</v>
      </c>
      <c r="R34" s="237">
        <f t="shared" si="4"/>
        <v>54.48240000000001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418</v>
      </c>
      <c r="AA34" s="245">
        <f t="shared" si="12"/>
        <v>54.48240000000001</v>
      </c>
      <c r="AB34" s="164"/>
      <c r="AC34" s="1">
        <v>206545</v>
      </c>
    </row>
    <row r="35" spans="2:29" s="1" customFormat="1" ht="16.5" customHeight="1">
      <c r="B35" s="163"/>
      <c r="C35" s="217">
        <v>113</v>
      </c>
      <c r="D35" s="79" t="s">
        <v>292</v>
      </c>
      <c r="E35" s="81" t="s">
        <v>260</v>
      </c>
      <c r="F35" s="230">
        <v>40</v>
      </c>
      <c r="G35" s="231" t="s">
        <v>259</v>
      </c>
      <c r="H35" s="232">
        <f t="shared" si="0"/>
        <v>12.88</v>
      </c>
      <c r="I35" s="421" t="s">
        <v>134</v>
      </c>
      <c r="J35" s="421" t="s">
        <v>741</v>
      </c>
      <c r="K35" s="233">
        <f t="shared" si="1"/>
        <v>1.116666666639503</v>
      </c>
      <c r="L35" s="234">
        <f t="shared" si="2"/>
        <v>67</v>
      </c>
      <c r="M35" s="235" t="s">
        <v>417</v>
      </c>
      <c r="N35" s="235" t="s">
        <v>419</v>
      </c>
      <c r="O35" s="428"/>
      <c r="P35" s="235" t="s">
        <v>418</v>
      </c>
      <c r="Q35" s="108">
        <f t="shared" si="3"/>
        <v>60</v>
      </c>
      <c r="R35" s="237" t="str">
        <f t="shared" si="4"/>
        <v>--</v>
      </c>
      <c r="S35" s="238" t="str">
        <f t="shared" si="5"/>
        <v>--</v>
      </c>
      <c r="T35" s="239">
        <f t="shared" si="6"/>
        <v>772.8000000000001</v>
      </c>
      <c r="U35" s="240">
        <f t="shared" si="7"/>
        <v>865.5360000000002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418</v>
      </c>
      <c r="AA35" s="245">
        <f t="shared" si="12"/>
        <v>1638.3360000000002</v>
      </c>
      <c r="AB35" s="164"/>
      <c r="AC35" s="1">
        <v>206660</v>
      </c>
    </row>
    <row r="36" spans="2:28" s="1" customFormat="1" ht="16.5" customHeight="1">
      <c r="B36" s="163"/>
      <c r="C36" s="217" t="s">
        <v>740</v>
      </c>
      <c r="D36" s="79" t="s">
        <v>292</v>
      </c>
      <c r="E36" s="81" t="s">
        <v>260</v>
      </c>
      <c r="F36" s="230">
        <v>40</v>
      </c>
      <c r="G36" s="231" t="s">
        <v>259</v>
      </c>
      <c r="H36" s="232">
        <f>F36*$G$16</f>
        <v>12.88</v>
      </c>
      <c r="I36" s="421" t="s">
        <v>742</v>
      </c>
      <c r="J36" s="421" t="s">
        <v>135</v>
      </c>
      <c r="K36" s="233">
        <f>IF(D36="","",(J36-I36)*24)</f>
        <v>20.583333333197515</v>
      </c>
      <c r="L36" s="234">
        <f>IF(D36="","",ROUND((J36-I36)*24*60,0))</f>
        <v>1235</v>
      </c>
      <c r="M36" s="235" t="s">
        <v>735</v>
      </c>
      <c r="N36" s="235" t="s">
        <v>419</v>
      </c>
      <c r="O36" s="428"/>
      <c r="P36" s="235" t="s">
        <v>419</v>
      </c>
      <c r="Q36" s="108">
        <f>$G$17*IF(OR(M36="P",M36="RP"),0.1,1)*IF(P36="SI",1,0.1)</f>
        <v>6</v>
      </c>
      <c r="R36" s="237" t="str">
        <f>IF(M36="P",H36*Q36*ROUND(L36/60,2),"--")</f>
        <v>--</v>
      </c>
      <c r="S36" s="238" t="str">
        <f>IF(M36="RP",H36*Q36*ROUND(L36/60,2)*O36/100,"--")</f>
        <v>--</v>
      </c>
      <c r="T36" s="239" t="str">
        <f>IF(AND(M36="F",N36="NO"),H36*Q36,"--")</f>
        <v>--</v>
      </c>
      <c r="U36" s="240" t="str">
        <f>IF(M36="F",H36*Q36*ROUND(L36/60,2),"--")</f>
        <v>--</v>
      </c>
      <c r="V36" s="241" t="str">
        <f>IF(AND(M36="R",N36="NO"),H36*Q36*O36/100,"--")</f>
        <v>--</v>
      </c>
      <c r="W36" s="242" t="str">
        <f>IF(M36="R",H36*Q36*ROUND(L36/60,2)*O36/100,"--")</f>
        <v>--</v>
      </c>
      <c r="X36" s="243">
        <f>IF(M36="RF",H36*Q36*ROUND(L36/60,2),"--")</f>
        <v>1590.4224</v>
      </c>
      <c r="Y36" s="244" t="str">
        <f>IF(M36="RR",H36*Q36*ROUND(L36/60,2)*O36/100,"--")</f>
        <v>--</v>
      </c>
      <c r="Z36" s="235" t="s">
        <v>418</v>
      </c>
      <c r="AA36" s="245">
        <f>IF(D36="","",SUM(R36:Y36)*IF(Z36="SI",1,2)*IF(AND(O36&lt;&gt;"",M36="RF"),O36/100,1))</f>
        <v>1590.4224</v>
      </c>
      <c r="AB36" s="164"/>
    </row>
    <row r="37" spans="2:29" s="1" customFormat="1" ht="16.5" customHeight="1">
      <c r="B37" s="163"/>
      <c r="C37" s="217">
        <v>114</v>
      </c>
      <c r="D37" s="79" t="s">
        <v>271</v>
      </c>
      <c r="E37" s="81" t="s">
        <v>256</v>
      </c>
      <c r="F37" s="230">
        <v>10</v>
      </c>
      <c r="G37" s="231" t="s">
        <v>259</v>
      </c>
      <c r="H37" s="232">
        <f t="shared" si="0"/>
        <v>3.22</v>
      </c>
      <c r="I37" s="421" t="s">
        <v>156</v>
      </c>
      <c r="J37" s="421" t="s">
        <v>157</v>
      </c>
      <c r="K37" s="233">
        <f t="shared" si="1"/>
        <v>3.650000000023283</v>
      </c>
      <c r="L37" s="234">
        <f t="shared" si="2"/>
        <v>219</v>
      </c>
      <c r="M37" s="235" t="s">
        <v>420</v>
      </c>
      <c r="N37" s="235" t="s">
        <v>429</v>
      </c>
      <c r="O37" s="428"/>
      <c r="P37" s="235" t="s">
        <v>419</v>
      </c>
      <c r="Q37" s="108">
        <f t="shared" si="3"/>
        <v>0.6000000000000001</v>
      </c>
      <c r="R37" s="237">
        <f t="shared" si="4"/>
        <v>7.051800000000001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418</v>
      </c>
      <c r="AA37" s="245">
        <f t="shared" si="12"/>
        <v>7.051800000000001</v>
      </c>
      <c r="AB37" s="164"/>
      <c r="AC37" s="1">
        <v>206670</v>
      </c>
    </row>
    <row r="38" spans="2:29" s="1" customFormat="1" ht="16.5" customHeight="1">
      <c r="B38" s="163"/>
      <c r="C38" s="217">
        <v>115</v>
      </c>
      <c r="D38" s="79" t="s">
        <v>270</v>
      </c>
      <c r="E38" s="81" t="s">
        <v>260</v>
      </c>
      <c r="F38" s="230">
        <v>30</v>
      </c>
      <c r="G38" s="231" t="s">
        <v>259</v>
      </c>
      <c r="H38" s="232">
        <f t="shared" si="0"/>
        <v>9.66</v>
      </c>
      <c r="I38" s="421" t="s">
        <v>159</v>
      </c>
      <c r="J38" s="421" t="s">
        <v>163</v>
      </c>
      <c r="K38" s="233">
        <f t="shared" si="1"/>
        <v>0.0833333334303461</v>
      </c>
      <c r="L38" s="234">
        <f t="shared" si="2"/>
        <v>5</v>
      </c>
      <c r="M38" s="235" t="s">
        <v>417</v>
      </c>
      <c r="N38" s="235" t="s">
        <v>419</v>
      </c>
      <c r="O38" s="428"/>
      <c r="P38" s="235" t="s">
        <v>418</v>
      </c>
      <c r="Q38" s="108">
        <f t="shared" si="3"/>
        <v>60</v>
      </c>
      <c r="R38" s="237" t="str">
        <f t="shared" si="4"/>
        <v>--</v>
      </c>
      <c r="S38" s="238" t="str">
        <f t="shared" si="5"/>
        <v>--</v>
      </c>
      <c r="T38" s="239">
        <f t="shared" si="6"/>
        <v>579.6</v>
      </c>
      <c r="U38" s="240">
        <f t="shared" si="7"/>
        <v>46.368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418</v>
      </c>
      <c r="AA38" s="245">
        <f t="shared" si="12"/>
        <v>625.9680000000001</v>
      </c>
      <c r="AB38" s="164"/>
      <c r="AC38" s="1">
        <v>206673</v>
      </c>
    </row>
    <row r="39" spans="2:29" s="1" customFormat="1" ht="16.5" customHeight="1">
      <c r="B39" s="163"/>
      <c r="C39" s="217">
        <v>116</v>
      </c>
      <c r="D39" s="79" t="s">
        <v>281</v>
      </c>
      <c r="E39" s="81" t="s">
        <v>258</v>
      </c>
      <c r="F39" s="230">
        <v>10</v>
      </c>
      <c r="G39" s="231" t="s">
        <v>277</v>
      </c>
      <c r="H39" s="232">
        <f t="shared" si="0"/>
        <v>3.22</v>
      </c>
      <c r="I39" s="421" t="s">
        <v>190</v>
      </c>
      <c r="J39" s="421" t="s">
        <v>191</v>
      </c>
      <c r="K39" s="233">
        <f t="shared" si="1"/>
        <v>0.5999999998603016</v>
      </c>
      <c r="L39" s="234">
        <f t="shared" si="2"/>
        <v>36</v>
      </c>
      <c r="M39" s="235" t="s">
        <v>420</v>
      </c>
      <c r="N39" s="235" t="s">
        <v>429</v>
      </c>
      <c r="O39" s="428"/>
      <c r="P39" s="235" t="s">
        <v>419</v>
      </c>
      <c r="Q39" s="108">
        <f t="shared" si="3"/>
        <v>0.6000000000000001</v>
      </c>
      <c r="R39" s="237">
        <f t="shared" si="4"/>
        <v>1.1592000000000002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418</v>
      </c>
      <c r="AA39" s="245">
        <f t="shared" si="12"/>
        <v>1.1592000000000002</v>
      </c>
      <c r="AB39" s="164"/>
      <c r="AC39" s="1">
        <v>206691</v>
      </c>
    </row>
    <row r="40" spans="2:29" s="1" customFormat="1" ht="16.5" customHeight="1">
      <c r="B40" s="163"/>
      <c r="C40" s="217">
        <v>117</v>
      </c>
      <c r="D40" s="79" t="s">
        <v>288</v>
      </c>
      <c r="E40" s="81" t="s">
        <v>258</v>
      </c>
      <c r="F40" s="230">
        <v>20</v>
      </c>
      <c r="G40" s="231" t="s">
        <v>259</v>
      </c>
      <c r="H40" s="232">
        <f t="shared" si="0"/>
        <v>6.44</v>
      </c>
      <c r="I40" s="421" t="s">
        <v>193</v>
      </c>
      <c r="J40" s="421" t="s">
        <v>194</v>
      </c>
      <c r="K40" s="233">
        <f t="shared" si="1"/>
        <v>5.683333333348855</v>
      </c>
      <c r="L40" s="234">
        <f t="shared" si="2"/>
        <v>341</v>
      </c>
      <c r="M40" s="235" t="s">
        <v>420</v>
      </c>
      <c r="N40" s="235" t="s">
        <v>429</v>
      </c>
      <c r="O40" s="428"/>
      <c r="P40" s="235" t="s">
        <v>419</v>
      </c>
      <c r="Q40" s="108">
        <f t="shared" si="3"/>
        <v>0.6000000000000001</v>
      </c>
      <c r="R40" s="237">
        <f t="shared" si="4"/>
        <v>21.947520000000004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418</v>
      </c>
      <c r="AA40" s="245">
        <f t="shared" si="12"/>
        <v>21.947520000000004</v>
      </c>
      <c r="AB40" s="164"/>
      <c r="AC40" s="1">
        <v>206692</v>
      </c>
    </row>
    <row r="41" spans="2:28" s="1" customFormat="1" ht="16.5" customHeight="1">
      <c r="B41" s="163"/>
      <c r="C41" s="217"/>
      <c r="D41" s="79"/>
      <c r="E41" s="81"/>
      <c r="F41" s="230"/>
      <c r="G41" s="231"/>
      <c r="H41" s="232">
        <f t="shared" si="0"/>
        <v>0</v>
      </c>
      <c r="I41" s="421"/>
      <c r="J41" s="421"/>
      <c r="K41" s="233">
        <f t="shared" si="1"/>
      </c>
      <c r="L41" s="234">
        <f t="shared" si="2"/>
      </c>
      <c r="M41" s="235"/>
      <c r="N41" s="236"/>
      <c r="O41" s="428"/>
      <c r="P41" s="235"/>
      <c r="Q41" s="108">
        <f t="shared" si="3"/>
        <v>6</v>
      </c>
      <c r="R41" s="237" t="str">
        <f t="shared" si="4"/>
        <v>--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/>
      <c r="AA41" s="245">
        <f t="shared" si="12"/>
      </c>
      <c r="AB41" s="164"/>
    </row>
    <row r="42" spans="2:28" s="1" customFormat="1" ht="16.5" customHeight="1">
      <c r="B42" s="163"/>
      <c r="C42" s="217"/>
      <c r="D42" s="79"/>
      <c r="E42" s="81"/>
      <c r="F42" s="230"/>
      <c r="G42" s="231"/>
      <c r="H42" s="232">
        <f t="shared" si="0"/>
        <v>0</v>
      </c>
      <c r="I42" s="421"/>
      <c r="J42" s="421"/>
      <c r="K42" s="233">
        <f t="shared" si="1"/>
      </c>
      <c r="L42" s="234">
        <f t="shared" si="2"/>
      </c>
      <c r="M42" s="235"/>
      <c r="N42" s="236"/>
      <c r="O42" s="428"/>
      <c r="P42" s="235"/>
      <c r="Q42" s="108">
        <f t="shared" si="3"/>
        <v>6</v>
      </c>
      <c r="R42" s="237" t="str">
        <f t="shared" si="4"/>
        <v>--</v>
      </c>
      <c r="S42" s="238" t="str">
        <f t="shared" si="5"/>
        <v>--</v>
      </c>
      <c r="T42" s="239" t="str">
        <f t="shared" si="6"/>
        <v>--</v>
      </c>
      <c r="U42" s="240" t="str">
        <f t="shared" si="7"/>
        <v>--</v>
      </c>
      <c r="V42" s="241" t="str">
        <f t="shared" si="8"/>
        <v>--</v>
      </c>
      <c r="W42" s="242" t="str">
        <f t="shared" si="9"/>
        <v>--</v>
      </c>
      <c r="X42" s="243" t="str">
        <f t="shared" si="10"/>
        <v>--</v>
      </c>
      <c r="Y42" s="244" t="str">
        <f t="shared" si="11"/>
        <v>--</v>
      </c>
      <c r="Z42" s="235"/>
      <c r="AA42" s="245">
        <f t="shared" si="12"/>
      </c>
      <c r="AB42" s="164"/>
    </row>
    <row r="43" spans="2:28" s="1" customFormat="1" ht="16.5" customHeight="1">
      <c r="B43" s="163"/>
      <c r="C43" s="217"/>
      <c r="D43" s="79"/>
      <c r="E43" s="81"/>
      <c r="F43" s="230"/>
      <c r="G43" s="231"/>
      <c r="H43" s="232">
        <f t="shared" si="0"/>
        <v>0</v>
      </c>
      <c r="I43" s="421"/>
      <c r="J43" s="421"/>
      <c r="K43" s="233">
        <f t="shared" si="1"/>
      </c>
      <c r="L43" s="234">
        <f t="shared" si="2"/>
      </c>
      <c r="M43" s="235"/>
      <c r="N43" s="236"/>
      <c r="O43" s="428"/>
      <c r="P43" s="235"/>
      <c r="Q43" s="108">
        <f t="shared" si="3"/>
        <v>6</v>
      </c>
      <c r="R43" s="237" t="str">
        <f t="shared" si="4"/>
        <v>--</v>
      </c>
      <c r="S43" s="238" t="str">
        <f t="shared" si="5"/>
        <v>--</v>
      </c>
      <c r="T43" s="239" t="str">
        <f t="shared" si="6"/>
        <v>--</v>
      </c>
      <c r="U43" s="240" t="str">
        <f t="shared" si="7"/>
        <v>--</v>
      </c>
      <c r="V43" s="241" t="str">
        <f t="shared" si="8"/>
        <v>--</v>
      </c>
      <c r="W43" s="242" t="str">
        <f t="shared" si="9"/>
        <v>--</v>
      </c>
      <c r="X43" s="243" t="str">
        <f t="shared" si="10"/>
        <v>--</v>
      </c>
      <c r="Y43" s="244" t="str">
        <f t="shared" si="11"/>
        <v>--</v>
      </c>
      <c r="Z43" s="235"/>
      <c r="AA43" s="245">
        <f t="shared" si="12"/>
      </c>
      <c r="AB43" s="164"/>
    </row>
    <row r="44" spans="2:28" s="1" customFormat="1" ht="16.5" customHeight="1" thickBot="1">
      <c r="B44" s="163"/>
      <c r="C44" s="330"/>
      <c r="D44" s="330"/>
      <c r="E44" s="330"/>
      <c r="F44" s="330"/>
      <c r="G44" s="330"/>
      <c r="H44" s="248"/>
      <c r="I44" s="423"/>
      <c r="J44" s="423"/>
      <c r="K44" s="247"/>
      <c r="L44" s="247"/>
      <c r="M44" s="330"/>
      <c r="N44" s="330"/>
      <c r="O44" s="330"/>
      <c r="P44" s="330"/>
      <c r="Q44" s="331"/>
      <c r="R44" s="332"/>
      <c r="S44" s="333"/>
      <c r="T44" s="334"/>
      <c r="U44" s="335"/>
      <c r="V44" s="336"/>
      <c r="W44" s="337"/>
      <c r="X44" s="338"/>
      <c r="Y44" s="339"/>
      <c r="Z44" s="330"/>
      <c r="AA44" s="249"/>
      <c r="AB44" s="164"/>
    </row>
    <row r="45" spans="2:28" s="1" customFormat="1" ht="16.5" customHeight="1" thickBot="1" thickTop="1">
      <c r="B45" s="163"/>
      <c r="C45" s="117" t="s">
        <v>384</v>
      </c>
      <c r="D45" s="118" t="s">
        <v>743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50">
        <f>SUM(R20:R44)</f>
        <v>347.2383600000001</v>
      </c>
      <c r="S45" s="251">
        <f>SUM(S20:S44)</f>
        <v>2.3184000000000005</v>
      </c>
      <c r="T45" s="252">
        <f>SUM(T20:T44)</f>
        <v>1352.4</v>
      </c>
      <c r="U45" s="253">
        <f>SUM(U22:U44)</f>
        <v>911.9040000000002</v>
      </c>
      <c r="V45" s="254">
        <f>SUM(V20:V44)</f>
        <v>365.4378</v>
      </c>
      <c r="W45" s="254">
        <f>SUM(W22:W44)</f>
        <v>920.8684799999999</v>
      </c>
      <c r="X45" s="255">
        <f>SUM(X20:X44)</f>
        <v>1590.4224</v>
      </c>
      <c r="Y45" s="256">
        <f>SUM(Y22:Y44)</f>
        <v>0</v>
      </c>
      <c r="Z45" s="257"/>
      <c r="AA45" s="432">
        <f>ROUND(SUM(AA20:AA44),2)</f>
        <v>8910.28</v>
      </c>
      <c r="AB45" s="164"/>
    </row>
    <row r="46" spans="2:28" s="132" customFormat="1" ht="9.75" thickTop="1">
      <c r="B46" s="259"/>
      <c r="C46" s="134"/>
      <c r="D46" s="135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1"/>
      <c r="S46" s="261"/>
      <c r="T46" s="261"/>
      <c r="U46" s="261"/>
      <c r="V46" s="261"/>
      <c r="W46" s="261"/>
      <c r="X46" s="261"/>
      <c r="Y46" s="261"/>
      <c r="Z46" s="260"/>
      <c r="AA46" s="262"/>
      <c r="AB46" s="263"/>
    </row>
    <row r="47" spans="2:28" s="1" customFormat="1" ht="16.5" customHeight="1" thickBot="1">
      <c r="B47" s="264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6"/>
    </row>
    <row r="48" spans="2:28" ht="16.5" customHeight="1" thickTop="1"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8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&amp;L&amp;"Times New Roman,Normal"&amp;8&amp;F-&amp;A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V47"/>
  <sheetViews>
    <sheetView zoomScale="75" zoomScaleNormal="75" workbookViewId="0" topLeftCell="A12">
      <selection activeCell="J33" sqref="J33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tr">
        <f>'TOT-0904'!B2</f>
        <v>ANEXO V al Memorándum D.T.E.E. N°   761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332</v>
      </c>
      <c r="B4" s="271"/>
    </row>
    <row r="5" spans="1:2" s="9" customFormat="1" ht="11.25">
      <c r="A5" s="8" t="s">
        <v>333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375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376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'TOT-0904'!B14</f>
        <v>Desde el 01 al 30 de abril de 2009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377</v>
      </c>
      <c r="E14" s="329">
        <v>8.57</v>
      </c>
      <c r="F14" s="276">
        <f>60*'TOT-0904'!B13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378</v>
      </c>
      <c r="E15" s="275">
        <v>4.285</v>
      </c>
      <c r="F15" s="276">
        <f>50*'TOT-0904'!B13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379</v>
      </c>
      <c r="E16" s="279">
        <v>3.214</v>
      </c>
      <c r="F16" s="280">
        <f>50*'TOT-0904'!B13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380</v>
      </c>
      <c r="E17" s="279">
        <v>3.214</v>
      </c>
      <c r="F17" s="285">
        <f>40*'TOT-0904'!B13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342</v>
      </c>
      <c r="D19" s="189" t="s">
        <v>364</v>
      </c>
      <c r="E19" s="190" t="s">
        <v>365</v>
      </c>
      <c r="F19" s="192" t="s">
        <v>343</v>
      </c>
      <c r="G19" s="51" t="s">
        <v>345</v>
      </c>
      <c r="H19" s="190" t="s">
        <v>346</v>
      </c>
      <c r="I19" s="190" t="s">
        <v>347</v>
      </c>
      <c r="J19" s="189" t="s">
        <v>367</v>
      </c>
      <c r="K19" s="189" t="s">
        <v>368</v>
      </c>
      <c r="L19" s="50" t="s">
        <v>383</v>
      </c>
      <c r="M19" s="190" t="s">
        <v>369</v>
      </c>
      <c r="N19" s="290" t="s">
        <v>381</v>
      </c>
      <c r="O19" s="291" t="s">
        <v>382</v>
      </c>
      <c r="P19" s="292" t="s">
        <v>372</v>
      </c>
      <c r="Q19" s="293"/>
      <c r="R19" s="294" t="s">
        <v>356</v>
      </c>
      <c r="S19" s="192" t="s">
        <v>358</v>
      </c>
      <c r="T19" s="192" t="s">
        <v>359</v>
      </c>
      <c r="U19" s="295"/>
    </row>
    <row r="20" spans="2:21" s="1" customFormat="1" ht="16.5" customHeight="1" hidden="1" thickTop="1">
      <c r="B20" s="13"/>
      <c r="C20" s="206"/>
      <c r="D20" s="204"/>
      <c r="E20" s="204"/>
      <c r="F20" s="296"/>
      <c r="G20" s="297"/>
      <c r="H20" s="419"/>
      <c r="I20" s="424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/>
      <c r="U20" s="164"/>
    </row>
    <row r="21" spans="2:21" s="1" customFormat="1" ht="16.5" customHeight="1" thickTop="1">
      <c r="B21" s="13"/>
      <c r="C21" s="218"/>
      <c r="D21" s="304"/>
      <c r="E21" s="304"/>
      <c r="F21" s="305"/>
      <c r="G21" s="306"/>
      <c r="H21" s="425"/>
      <c r="I21" s="426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118</v>
      </c>
      <c r="D22" s="304" t="s">
        <v>294</v>
      </c>
      <c r="E22" s="304" t="s">
        <v>325</v>
      </c>
      <c r="F22" s="315">
        <v>33</v>
      </c>
      <c r="G22" s="306">
        <f aca="true" t="shared" si="0" ref="G22:G41">IF(F22=220,$E$14,IF(AND(F22&lt;=132,F22&gt;=66),$E$15,IF(AND(F22&lt;66,F22&gt;=33),$E$16,$E$17)))</f>
        <v>3.214</v>
      </c>
      <c r="H22" s="425" t="s">
        <v>464</v>
      </c>
      <c r="I22" s="426" t="s">
        <v>465</v>
      </c>
      <c r="J22" s="233">
        <f aca="true" t="shared" si="1" ref="J22:J41">IF(D22="","",(I22-H22)*24)</f>
        <v>7.96666666661622</v>
      </c>
      <c r="K22" s="307">
        <f aca="true" t="shared" si="2" ref="K22:K41">IF(D22="","",ROUND((I22-H22)*24*60,0))</f>
        <v>478</v>
      </c>
      <c r="L22" s="235" t="s">
        <v>420</v>
      </c>
      <c r="M22" s="235" t="s">
        <v>429</v>
      </c>
      <c r="N22" s="308">
        <f aca="true" t="shared" si="3" ref="N22:N41">IF(F22=220,$F$14,IF(AND(F22&lt;=132,F22&gt;=66),$F$15,IF(AND(F22&lt;66,F22&gt;13.2),$F$16,$F$17)))</f>
        <v>50</v>
      </c>
      <c r="O22" s="309">
        <f aca="true" t="shared" si="4" ref="O22:O41">IF(L22="P",G22*N22*ROUND(K22/60,2)*0.1,"--")</f>
        <v>128.07789999999997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418</v>
      </c>
      <c r="T22" s="316">
        <f aca="true" t="shared" si="8" ref="T22:T41">IF(D22="","",SUM(O22:R22)*IF(S22="SI",1,2)*IF(F22="500/220",0,1))</f>
        <v>128.07789999999997</v>
      </c>
      <c r="U22" s="246"/>
      <c r="V22" s="1">
        <v>205945</v>
      </c>
    </row>
    <row r="23" spans="2:22" s="1" customFormat="1" ht="16.5" customHeight="1">
      <c r="B23" s="13"/>
      <c r="C23" s="218">
        <v>119</v>
      </c>
      <c r="D23" s="304" t="s">
        <v>295</v>
      </c>
      <c r="E23" s="304" t="s">
        <v>326</v>
      </c>
      <c r="F23" s="305">
        <v>132</v>
      </c>
      <c r="G23" s="306">
        <f t="shared" si="0"/>
        <v>4.285</v>
      </c>
      <c r="H23" s="425" t="s">
        <v>471</v>
      </c>
      <c r="I23" s="426" t="s">
        <v>472</v>
      </c>
      <c r="J23" s="233">
        <f t="shared" si="1"/>
        <v>6.18333333323244</v>
      </c>
      <c r="K23" s="307">
        <f t="shared" si="2"/>
        <v>371</v>
      </c>
      <c r="L23" s="235" t="s">
        <v>420</v>
      </c>
      <c r="M23" s="235" t="s">
        <v>429</v>
      </c>
      <c r="N23" s="308">
        <f t="shared" si="3"/>
        <v>50</v>
      </c>
      <c r="O23" s="309">
        <f t="shared" si="4"/>
        <v>132.4065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 t="s">
        <v>418</v>
      </c>
      <c r="T23" s="316">
        <f t="shared" si="8"/>
        <v>132.4065</v>
      </c>
      <c r="U23" s="246"/>
      <c r="V23" s="1">
        <v>205947</v>
      </c>
    </row>
    <row r="24" spans="2:22" s="1" customFormat="1" ht="16.5" customHeight="1">
      <c r="B24" s="13"/>
      <c r="C24" s="218">
        <v>120</v>
      </c>
      <c r="D24" s="304" t="s">
        <v>284</v>
      </c>
      <c r="E24" s="304" t="s">
        <v>390</v>
      </c>
      <c r="F24" s="305">
        <v>33</v>
      </c>
      <c r="G24" s="306">
        <f t="shared" si="0"/>
        <v>3.214</v>
      </c>
      <c r="H24" s="425" t="s">
        <v>474</v>
      </c>
      <c r="I24" s="426" t="s">
        <v>475</v>
      </c>
      <c r="J24" s="233">
        <f t="shared" si="1"/>
        <v>9.316666666651145</v>
      </c>
      <c r="K24" s="307">
        <f t="shared" si="2"/>
        <v>559</v>
      </c>
      <c r="L24" s="235" t="s">
        <v>420</v>
      </c>
      <c r="M24" s="235" t="s">
        <v>429</v>
      </c>
      <c r="N24" s="308">
        <f t="shared" si="3"/>
        <v>50</v>
      </c>
      <c r="O24" s="309">
        <f t="shared" si="4"/>
        <v>149.7724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 t="s">
        <v>418</v>
      </c>
      <c r="T24" s="316">
        <f t="shared" si="8"/>
        <v>149.7724</v>
      </c>
      <c r="U24" s="246"/>
      <c r="V24" s="1">
        <v>205948</v>
      </c>
    </row>
    <row r="25" spans="2:22" s="1" customFormat="1" ht="16.5" customHeight="1">
      <c r="B25" s="13"/>
      <c r="C25" s="218">
        <v>121</v>
      </c>
      <c r="D25" s="304" t="s">
        <v>284</v>
      </c>
      <c r="E25" s="304" t="s">
        <v>389</v>
      </c>
      <c r="F25" s="305">
        <v>33</v>
      </c>
      <c r="G25" s="306">
        <f t="shared" si="0"/>
        <v>3.214</v>
      </c>
      <c r="H25" s="425" t="s">
        <v>486</v>
      </c>
      <c r="I25" s="426" t="s">
        <v>487</v>
      </c>
      <c r="J25" s="233">
        <f t="shared" si="1"/>
        <v>29.70000000006985</v>
      </c>
      <c r="K25" s="307">
        <f t="shared" si="2"/>
        <v>1782</v>
      </c>
      <c r="L25" s="235" t="s">
        <v>420</v>
      </c>
      <c r="M25" s="235" t="s">
        <v>429</v>
      </c>
      <c r="N25" s="308">
        <f t="shared" si="3"/>
        <v>50</v>
      </c>
      <c r="O25" s="309">
        <f t="shared" si="4"/>
        <v>477.279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418</v>
      </c>
      <c r="T25" s="316">
        <f t="shared" si="8"/>
        <v>477.279</v>
      </c>
      <c r="U25" s="246"/>
      <c r="V25" s="1">
        <v>205952</v>
      </c>
    </row>
    <row r="26" spans="2:22" s="1" customFormat="1" ht="16.5" customHeight="1">
      <c r="B26" s="13"/>
      <c r="C26" s="218">
        <v>122</v>
      </c>
      <c r="D26" s="304" t="s">
        <v>265</v>
      </c>
      <c r="E26" s="304" t="s">
        <v>298</v>
      </c>
      <c r="F26" s="305">
        <v>33</v>
      </c>
      <c r="G26" s="306">
        <f t="shared" si="0"/>
        <v>3.214</v>
      </c>
      <c r="H26" s="425" t="s">
        <v>489</v>
      </c>
      <c r="I26" s="426" t="s">
        <v>490</v>
      </c>
      <c r="J26" s="233">
        <f t="shared" si="1"/>
        <v>4.666666666686069</v>
      </c>
      <c r="K26" s="307">
        <f t="shared" si="2"/>
        <v>280</v>
      </c>
      <c r="L26" s="235" t="s">
        <v>420</v>
      </c>
      <c r="M26" s="235" t="s">
        <v>429</v>
      </c>
      <c r="N26" s="308">
        <f t="shared" si="3"/>
        <v>50</v>
      </c>
      <c r="O26" s="309">
        <f t="shared" si="4"/>
        <v>75.0469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418</v>
      </c>
      <c r="T26" s="316">
        <f t="shared" si="8"/>
        <v>75.0469</v>
      </c>
      <c r="U26" s="246"/>
      <c r="V26" s="1">
        <v>205953</v>
      </c>
    </row>
    <row r="27" spans="2:22" s="1" customFormat="1" ht="16.5" customHeight="1">
      <c r="B27" s="13"/>
      <c r="C27" s="218">
        <v>123</v>
      </c>
      <c r="D27" s="304" t="s">
        <v>270</v>
      </c>
      <c r="E27" s="304" t="s">
        <v>715</v>
      </c>
      <c r="F27" s="305">
        <v>13.2</v>
      </c>
      <c r="G27" s="306">
        <f t="shared" si="0"/>
        <v>3.214</v>
      </c>
      <c r="H27" s="425" t="s">
        <v>497</v>
      </c>
      <c r="I27" s="426" t="s">
        <v>498</v>
      </c>
      <c r="J27" s="233">
        <f t="shared" si="1"/>
        <v>1.3499999998603016</v>
      </c>
      <c r="K27" s="307">
        <f t="shared" si="2"/>
        <v>81</v>
      </c>
      <c r="L27" s="235" t="s">
        <v>420</v>
      </c>
      <c r="M27" s="235" t="s">
        <v>429</v>
      </c>
      <c r="N27" s="308">
        <f t="shared" si="3"/>
        <v>40</v>
      </c>
      <c r="O27" s="309">
        <f t="shared" si="4"/>
        <v>17.355600000000003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418</v>
      </c>
      <c r="T27" s="316">
        <f t="shared" si="8"/>
        <v>17.355600000000003</v>
      </c>
      <c r="U27" s="246"/>
      <c r="V27" s="1">
        <v>205956</v>
      </c>
    </row>
    <row r="28" spans="2:22" s="1" customFormat="1" ht="16.5" customHeight="1">
      <c r="B28" s="13"/>
      <c r="C28" s="218">
        <v>124</v>
      </c>
      <c r="D28" s="304" t="s">
        <v>295</v>
      </c>
      <c r="E28" s="304" t="s">
        <v>327</v>
      </c>
      <c r="F28" s="305">
        <v>33</v>
      </c>
      <c r="G28" s="306">
        <f t="shared" si="0"/>
        <v>3.214</v>
      </c>
      <c r="H28" s="425" t="s">
        <v>500</v>
      </c>
      <c r="I28" s="426" t="s">
        <v>501</v>
      </c>
      <c r="J28" s="233">
        <f t="shared" si="1"/>
        <v>5.53333333338378</v>
      </c>
      <c r="K28" s="307">
        <f t="shared" si="2"/>
        <v>332</v>
      </c>
      <c r="L28" s="235" t="s">
        <v>420</v>
      </c>
      <c r="M28" s="235" t="s">
        <v>429</v>
      </c>
      <c r="N28" s="308">
        <f t="shared" si="3"/>
        <v>50</v>
      </c>
      <c r="O28" s="309">
        <f t="shared" si="4"/>
        <v>88.8671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418</v>
      </c>
      <c r="T28" s="316">
        <f t="shared" si="8"/>
        <v>88.8671</v>
      </c>
      <c r="U28" s="246"/>
      <c r="V28" s="1">
        <v>205957</v>
      </c>
    </row>
    <row r="29" spans="2:22" s="1" customFormat="1" ht="16.5" customHeight="1">
      <c r="B29" s="13"/>
      <c r="C29" s="218">
        <v>125</v>
      </c>
      <c r="D29" s="304" t="s">
        <v>265</v>
      </c>
      <c r="E29" s="304" t="s">
        <v>299</v>
      </c>
      <c r="F29" s="305">
        <v>33</v>
      </c>
      <c r="G29" s="306">
        <f t="shared" si="0"/>
        <v>3.214</v>
      </c>
      <c r="H29" s="425" t="s">
        <v>503</v>
      </c>
      <c r="I29" s="426" t="s">
        <v>504</v>
      </c>
      <c r="J29" s="233">
        <f t="shared" si="1"/>
        <v>4.866666666639503</v>
      </c>
      <c r="K29" s="307">
        <f t="shared" si="2"/>
        <v>292</v>
      </c>
      <c r="L29" s="235" t="s">
        <v>420</v>
      </c>
      <c r="M29" s="235" t="s">
        <v>429</v>
      </c>
      <c r="N29" s="308">
        <f t="shared" si="3"/>
        <v>50</v>
      </c>
      <c r="O29" s="309">
        <f t="shared" si="4"/>
        <v>78.26089999999999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418</v>
      </c>
      <c r="T29" s="316">
        <f t="shared" si="8"/>
        <v>78.26089999999999</v>
      </c>
      <c r="U29" s="246"/>
      <c r="V29" s="1">
        <v>205958</v>
      </c>
    </row>
    <row r="30" spans="2:22" s="1" customFormat="1" ht="16.5" customHeight="1">
      <c r="B30" s="13"/>
      <c r="C30" s="218">
        <v>126</v>
      </c>
      <c r="D30" s="304" t="s">
        <v>296</v>
      </c>
      <c r="E30" s="304" t="s">
        <v>328</v>
      </c>
      <c r="F30" s="305">
        <v>33</v>
      </c>
      <c r="G30" s="306">
        <f t="shared" si="0"/>
        <v>3.214</v>
      </c>
      <c r="H30" s="425" t="s">
        <v>573</v>
      </c>
      <c r="I30" s="426" t="s">
        <v>574</v>
      </c>
      <c r="J30" s="233">
        <f t="shared" si="1"/>
        <v>6.383333333360497</v>
      </c>
      <c r="K30" s="307">
        <f t="shared" si="2"/>
        <v>383</v>
      </c>
      <c r="L30" s="235" t="s">
        <v>420</v>
      </c>
      <c r="M30" s="235" t="s">
        <v>429</v>
      </c>
      <c r="N30" s="308">
        <f t="shared" si="3"/>
        <v>50</v>
      </c>
      <c r="O30" s="309">
        <f t="shared" si="4"/>
        <v>102.52659999999999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418</v>
      </c>
      <c r="T30" s="316">
        <f t="shared" si="8"/>
        <v>102.52659999999999</v>
      </c>
      <c r="U30" s="246"/>
      <c r="V30" s="1">
        <v>206096</v>
      </c>
    </row>
    <row r="31" spans="2:22" s="1" customFormat="1" ht="16.5" customHeight="1">
      <c r="B31" s="13"/>
      <c r="C31" s="218">
        <v>127</v>
      </c>
      <c r="D31" s="304" t="s">
        <v>296</v>
      </c>
      <c r="E31" s="304" t="s">
        <v>329</v>
      </c>
      <c r="F31" s="305">
        <v>33</v>
      </c>
      <c r="G31" s="306">
        <f t="shared" si="0"/>
        <v>3.214</v>
      </c>
      <c r="H31" s="425" t="s">
        <v>590</v>
      </c>
      <c r="I31" s="426" t="s">
        <v>591</v>
      </c>
      <c r="J31" s="233">
        <f t="shared" si="1"/>
        <v>5.900000000023283</v>
      </c>
      <c r="K31" s="307">
        <f t="shared" si="2"/>
        <v>354</v>
      </c>
      <c r="L31" s="235" t="s">
        <v>420</v>
      </c>
      <c r="M31" s="235" t="s">
        <v>429</v>
      </c>
      <c r="N31" s="308">
        <f t="shared" si="3"/>
        <v>50</v>
      </c>
      <c r="O31" s="309">
        <f t="shared" si="4"/>
        <v>94.813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418</v>
      </c>
      <c r="T31" s="316">
        <f t="shared" si="8"/>
        <v>94.813</v>
      </c>
      <c r="U31" s="246"/>
      <c r="V31" s="1">
        <v>206109</v>
      </c>
    </row>
    <row r="32" spans="2:22" s="1" customFormat="1" ht="16.5" customHeight="1">
      <c r="B32" s="13"/>
      <c r="C32" s="218">
        <v>128</v>
      </c>
      <c r="D32" s="304" t="s">
        <v>282</v>
      </c>
      <c r="E32" s="304" t="s">
        <v>319</v>
      </c>
      <c r="F32" s="305">
        <v>13.2</v>
      </c>
      <c r="G32" s="306">
        <f t="shared" si="0"/>
        <v>3.214</v>
      </c>
      <c r="H32" s="425" t="s">
        <v>598</v>
      </c>
      <c r="I32" s="426" t="s">
        <v>599</v>
      </c>
      <c r="J32" s="233">
        <f t="shared" si="1"/>
        <v>3.3499999999185093</v>
      </c>
      <c r="K32" s="307">
        <f t="shared" si="2"/>
        <v>201</v>
      </c>
      <c r="L32" s="235" t="s">
        <v>420</v>
      </c>
      <c r="M32" s="235" t="s">
        <v>429</v>
      </c>
      <c r="N32" s="308">
        <f t="shared" si="3"/>
        <v>40</v>
      </c>
      <c r="O32" s="309">
        <f t="shared" si="4"/>
        <v>43.067600000000006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418</v>
      </c>
      <c r="T32" s="316">
        <f t="shared" si="8"/>
        <v>43.067600000000006</v>
      </c>
      <c r="U32" s="246"/>
      <c r="V32" s="1">
        <v>206112</v>
      </c>
    </row>
    <row r="33" spans="2:22" s="1" customFormat="1" ht="16.5" customHeight="1">
      <c r="B33" s="13"/>
      <c r="C33" s="218">
        <v>129</v>
      </c>
      <c r="D33" s="304" t="s">
        <v>282</v>
      </c>
      <c r="E33" s="304" t="s">
        <v>388</v>
      </c>
      <c r="F33" s="305">
        <v>13.2</v>
      </c>
      <c r="G33" s="306">
        <f t="shared" si="0"/>
        <v>3.214</v>
      </c>
      <c r="H33" s="425" t="s">
        <v>601</v>
      </c>
      <c r="I33" s="426" t="s">
        <v>599</v>
      </c>
      <c r="J33" s="233">
        <f t="shared" si="1"/>
        <v>3.3166666666511446</v>
      </c>
      <c r="K33" s="307">
        <f t="shared" si="2"/>
        <v>199</v>
      </c>
      <c r="L33" s="235" t="s">
        <v>420</v>
      </c>
      <c r="M33" s="235" t="s">
        <v>429</v>
      </c>
      <c r="N33" s="308">
        <f t="shared" si="3"/>
        <v>40</v>
      </c>
      <c r="O33" s="309">
        <f t="shared" si="4"/>
        <v>42.68192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418</v>
      </c>
      <c r="T33" s="316">
        <f t="shared" si="8"/>
        <v>42.68192</v>
      </c>
      <c r="U33" s="246"/>
      <c r="V33" s="1">
        <v>206113</v>
      </c>
    </row>
    <row r="34" spans="2:22" s="1" customFormat="1" ht="16.5" customHeight="1">
      <c r="B34" s="13"/>
      <c r="C34" s="218">
        <v>130</v>
      </c>
      <c r="D34" s="304" t="s">
        <v>274</v>
      </c>
      <c r="E34" s="304" t="s">
        <v>309</v>
      </c>
      <c r="F34" s="305">
        <v>33</v>
      </c>
      <c r="G34" s="306">
        <f t="shared" si="0"/>
        <v>3.214</v>
      </c>
      <c r="H34" s="425" t="s">
        <v>624</v>
      </c>
      <c r="I34" s="426" t="s">
        <v>625</v>
      </c>
      <c r="J34" s="233">
        <f t="shared" si="1"/>
        <v>3.8666666666977108</v>
      </c>
      <c r="K34" s="307">
        <f t="shared" si="2"/>
        <v>232</v>
      </c>
      <c r="L34" s="235" t="s">
        <v>420</v>
      </c>
      <c r="M34" s="235" t="s">
        <v>429</v>
      </c>
      <c r="N34" s="308">
        <f t="shared" si="3"/>
        <v>50</v>
      </c>
      <c r="O34" s="309">
        <f t="shared" si="4"/>
        <v>62.1909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418</v>
      </c>
      <c r="T34" s="316">
        <f t="shared" si="8"/>
        <v>62.1909</v>
      </c>
      <c r="U34" s="246"/>
      <c r="V34" s="1">
        <v>206299</v>
      </c>
    </row>
    <row r="35" spans="2:22" s="1" customFormat="1" ht="16.5" customHeight="1">
      <c r="B35" s="13"/>
      <c r="C35" s="218">
        <v>131</v>
      </c>
      <c r="D35" s="304" t="s">
        <v>274</v>
      </c>
      <c r="E35" s="304" t="s">
        <v>307</v>
      </c>
      <c r="F35" s="305">
        <v>33</v>
      </c>
      <c r="G35" s="306">
        <f t="shared" si="0"/>
        <v>3.214</v>
      </c>
      <c r="H35" s="425" t="s">
        <v>629</v>
      </c>
      <c r="I35" s="426" t="s">
        <v>630</v>
      </c>
      <c r="J35" s="233">
        <f t="shared" si="1"/>
        <v>2.7666666666045785</v>
      </c>
      <c r="K35" s="307">
        <f t="shared" si="2"/>
        <v>166</v>
      </c>
      <c r="L35" s="235" t="s">
        <v>420</v>
      </c>
      <c r="M35" s="235" t="s">
        <v>429</v>
      </c>
      <c r="N35" s="308">
        <f t="shared" si="3"/>
        <v>50</v>
      </c>
      <c r="O35" s="309">
        <f t="shared" si="4"/>
        <v>44.5139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418</v>
      </c>
      <c r="T35" s="316">
        <f t="shared" si="8"/>
        <v>44.5139</v>
      </c>
      <c r="U35" s="246"/>
      <c r="V35" s="1">
        <v>206301</v>
      </c>
    </row>
    <row r="36" spans="2:22" s="1" customFormat="1" ht="16.5" customHeight="1">
      <c r="B36" s="13"/>
      <c r="C36" s="218">
        <v>132</v>
      </c>
      <c r="D36" s="304" t="s">
        <v>287</v>
      </c>
      <c r="E36" s="304" t="s">
        <v>396</v>
      </c>
      <c r="F36" s="305">
        <v>13.2</v>
      </c>
      <c r="G36" s="306">
        <f t="shared" si="0"/>
        <v>3.214</v>
      </c>
      <c r="H36" s="425" t="s">
        <v>639</v>
      </c>
      <c r="I36" s="426" t="s">
        <v>640</v>
      </c>
      <c r="J36" s="233">
        <f t="shared" si="1"/>
        <v>7.183333333348855</v>
      </c>
      <c r="K36" s="307">
        <f t="shared" si="2"/>
        <v>431</v>
      </c>
      <c r="L36" s="235" t="s">
        <v>420</v>
      </c>
      <c r="M36" s="235" t="s">
        <v>429</v>
      </c>
      <c r="N36" s="308">
        <f t="shared" si="3"/>
        <v>40</v>
      </c>
      <c r="O36" s="309">
        <f t="shared" si="4"/>
        <v>92.30608000000001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418</v>
      </c>
      <c r="T36" s="316">
        <f t="shared" si="8"/>
        <v>92.30608000000001</v>
      </c>
      <c r="U36" s="246"/>
      <c r="V36" s="1">
        <v>206305</v>
      </c>
    </row>
    <row r="37" spans="2:22" s="1" customFormat="1" ht="16.5" customHeight="1">
      <c r="B37" s="13"/>
      <c r="C37" s="218">
        <v>133</v>
      </c>
      <c r="D37" s="304" t="s">
        <v>274</v>
      </c>
      <c r="E37" s="304" t="s">
        <v>308</v>
      </c>
      <c r="F37" s="305">
        <v>33</v>
      </c>
      <c r="G37" s="306">
        <f t="shared" si="0"/>
        <v>3.214</v>
      </c>
      <c r="H37" s="425" t="s">
        <v>642</v>
      </c>
      <c r="I37" s="426" t="s">
        <v>643</v>
      </c>
      <c r="J37" s="233">
        <f t="shared" si="1"/>
        <v>2.533333333209157</v>
      </c>
      <c r="K37" s="307">
        <f t="shared" si="2"/>
        <v>152</v>
      </c>
      <c r="L37" s="235" t="s">
        <v>420</v>
      </c>
      <c r="M37" s="235" t="s">
        <v>429</v>
      </c>
      <c r="N37" s="308">
        <f t="shared" si="3"/>
        <v>50</v>
      </c>
      <c r="O37" s="309">
        <f t="shared" si="4"/>
        <v>40.65709999999999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418</v>
      </c>
      <c r="T37" s="316">
        <f t="shared" si="8"/>
        <v>40.65709999999999</v>
      </c>
      <c r="U37" s="246"/>
      <c r="V37" s="1">
        <v>206307</v>
      </c>
    </row>
    <row r="38" spans="2:22" s="1" customFormat="1" ht="16.5" customHeight="1">
      <c r="B38" s="13"/>
      <c r="C38" s="218">
        <v>134</v>
      </c>
      <c r="D38" s="304" t="s">
        <v>287</v>
      </c>
      <c r="E38" s="304" t="s">
        <v>395</v>
      </c>
      <c r="F38" s="305">
        <v>13.2</v>
      </c>
      <c r="G38" s="306">
        <f t="shared" si="0"/>
        <v>3.214</v>
      </c>
      <c r="H38" s="425" t="s">
        <v>651</v>
      </c>
      <c r="I38" s="426" t="s">
        <v>652</v>
      </c>
      <c r="J38" s="233">
        <f t="shared" si="1"/>
        <v>7.566666666709352</v>
      </c>
      <c r="K38" s="307">
        <f t="shared" si="2"/>
        <v>454</v>
      </c>
      <c r="L38" s="235" t="s">
        <v>420</v>
      </c>
      <c r="M38" s="235" t="s">
        <v>429</v>
      </c>
      <c r="N38" s="308">
        <f t="shared" si="3"/>
        <v>40</v>
      </c>
      <c r="O38" s="309">
        <f t="shared" si="4"/>
        <v>97.31992000000001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 t="s">
        <v>418</v>
      </c>
      <c r="T38" s="316">
        <f t="shared" si="8"/>
        <v>97.31992000000001</v>
      </c>
      <c r="U38" s="246"/>
      <c r="V38" s="1">
        <v>206310</v>
      </c>
    </row>
    <row r="39" spans="2:22" s="1" customFormat="1" ht="16.5" customHeight="1">
      <c r="B39" s="13"/>
      <c r="C39" s="218">
        <v>135</v>
      </c>
      <c r="D39" s="304" t="s">
        <v>401</v>
      </c>
      <c r="E39" s="304" t="s">
        <v>402</v>
      </c>
      <c r="F39" s="305">
        <v>132</v>
      </c>
      <c r="G39" s="306">
        <f t="shared" si="0"/>
        <v>4.285</v>
      </c>
      <c r="H39" s="425" t="s">
        <v>659</v>
      </c>
      <c r="I39" s="426" t="s">
        <v>660</v>
      </c>
      <c r="J39" s="233">
        <f t="shared" si="1"/>
        <v>1.0166666666627862</v>
      </c>
      <c r="K39" s="307">
        <f t="shared" si="2"/>
        <v>61</v>
      </c>
      <c r="L39" s="235" t="s">
        <v>420</v>
      </c>
      <c r="M39" s="235" t="s">
        <v>429</v>
      </c>
      <c r="N39" s="308">
        <f t="shared" si="3"/>
        <v>50</v>
      </c>
      <c r="O39" s="309">
        <f t="shared" si="4"/>
        <v>21.8535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 t="s">
        <v>418</v>
      </c>
      <c r="T39" s="316">
        <f t="shared" si="8"/>
        <v>21.8535</v>
      </c>
      <c r="U39" s="246"/>
      <c r="V39" s="1">
        <v>206314</v>
      </c>
    </row>
    <row r="40" spans="2:22" s="1" customFormat="1" ht="16.5" customHeight="1">
      <c r="B40" s="13"/>
      <c r="C40" s="218">
        <v>136</v>
      </c>
      <c r="D40" s="304" t="s">
        <v>280</v>
      </c>
      <c r="E40" s="304" t="s">
        <v>318</v>
      </c>
      <c r="F40" s="305">
        <v>33</v>
      </c>
      <c r="G40" s="306">
        <f t="shared" si="0"/>
        <v>3.214</v>
      </c>
      <c r="H40" s="425" t="s">
        <v>673</v>
      </c>
      <c r="I40" s="426" t="s">
        <v>674</v>
      </c>
      <c r="J40" s="233">
        <f t="shared" si="1"/>
        <v>5.033333333325572</v>
      </c>
      <c r="K40" s="307">
        <f t="shared" si="2"/>
        <v>302</v>
      </c>
      <c r="L40" s="235" t="s">
        <v>420</v>
      </c>
      <c r="M40" s="235" t="s">
        <v>429</v>
      </c>
      <c r="N40" s="308">
        <f t="shared" si="3"/>
        <v>50</v>
      </c>
      <c r="O40" s="309">
        <f t="shared" si="4"/>
        <v>80.83210000000001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 t="s">
        <v>418</v>
      </c>
      <c r="T40" s="316">
        <f t="shared" si="8"/>
        <v>80.83210000000001</v>
      </c>
      <c r="U40" s="246"/>
      <c r="V40" s="1">
        <v>206319</v>
      </c>
    </row>
    <row r="41" spans="2:22" s="1" customFormat="1" ht="16.5" customHeight="1">
      <c r="B41" s="13"/>
      <c r="C41" s="218">
        <v>137</v>
      </c>
      <c r="D41" s="304" t="s">
        <v>397</v>
      </c>
      <c r="E41" s="304" t="s">
        <v>400</v>
      </c>
      <c r="F41" s="305">
        <v>33</v>
      </c>
      <c r="G41" s="306">
        <f t="shared" si="0"/>
        <v>3.214</v>
      </c>
      <c r="H41" s="425" t="s">
        <v>678</v>
      </c>
      <c r="I41" s="426" t="s">
        <v>679</v>
      </c>
      <c r="J41" s="233">
        <f t="shared" si="1"/>
        <v>5.316666666709352</v>
      </c>
      <c r="K41" s="307">
        <f t="shared" si="2"/>
        <v>319</v>
      </c>
      <c r="L41" s="235" t="s">
        <v>420</v>
      </c>
      <c r="M41" s="235" t="s">
        <v>429</v>
      </c>
      <c r="N41" s="308">
        <f t="shared" si="3"/>
        <v>50</v>
      </c>
      <c r="O41" s="309">
        <f t="shared" si="4"/>
        <v>85.4924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 t="s">
        <v>418</v>
      </c>
      <c r="T41" s="316">
        <f t="shared" si="8"/>
        <v>85.4924</v>
      </c>
      <c r="U41" s="246"/>
      <c r="V41" s="1">
        <v>206321</v>
      </c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3"/>
      <c r="I42" s="423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384</v>
      </c>
      <c r="D43" s="118" t="s">
        <v>714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1955.32132</v>
      </c>
      <c r="P43" s="320">
        <f>SUM(P20:P42)</f>
        <v>0</v>
      </c>
      <c r="Q43" s="320">
        <f>SUM(Q20:Q42)</f>
        <v>0</v>
      </c>
      <c r="R43" s="321">
        <f>SUM(R20:R42)</f>
        <v>0</v>
      </c>
      <c r="S43" s="322"/>
      <c r="T43" s="323">
        <f>ROUND(SUM(T20:T42),2)</f>
        <v>1955.32</v>
      </c>
      <c r="U43" s="246"/>
    </row>
    <row r="44" spans="2:21" s="132" customFormat="1" ht="9.75" thickTop="1">
      <c r="B44" s="133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V47"/>
  <sheetViews>
    <sheetView zoomScale="75" zoomScaleNormal="75" workbookViewId="0" topLeftCell="C12">
      <selection activeCell="J33" sqref="J33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tr">
        <f>'TOT-0904'!B2</f>
        <v>ANEXO V al Memorándum D.T.E.E. N°   761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332</v>
      </c>
      <c r="B4" s="271"/>
    </row>
    <row r="5" spans="1:2" s="9" customFormat="1" ht="11.25">
      <c r="A5" s="8" t="s">
        <v>333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375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376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'TOT-0904'!B14</f>
        <v>Desde el 01 al 30 de abril de 2009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377</v>
      </c>
      <c r="E14" s="329">
        <v>8.57</v>
      </c>
      <c r="F14" s="276">
        <f>60*'TOT-0904'!B13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378</v>
      </c>
      <c r="E15" s="275">
        <v>4.285</v>
      </c>
      <c r="F15" s="276">
        <f>50*'TOT-0904'!B13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379</v>
      </c>
      <c r="E16" s="279">
        <v>3.214</v>
      </c>
      <c r="F16" s="280">
        <f>50*'TOT-0904'!B13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380</v>
      </c>
      <c r="E17" s="279">
        <v>3.214</v>
      </c>
      <c r="F17" s="285">
        <f>40*'TOT-0904'!B13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342</v>
      </c>
      <c r="D19" s="189" t="s">
        <v>364</v>
      </c>
      <c r="E19" s="190" t="s">
        <v>365</v>
      </c>
      <c r="F19" s="192" t="s">
        <v>343</v>
      </c>
      <c r="G19" s="51" t="s">
        <v>345</v>
      </c>
      <c r="H19" s="190" t="s">
        <v>346</v>
      </c>
      <c r="I19" s="190" t="s">
        <v>347</v>
      </c>
      <c r="J19" s="189" t="s">
        <v>367</v>
      </c>
      <c r="K19" s="189" t="s">
        <v>368</v>
      </c>
      <c r="L19" s="50" t="s">
        <v>383</v>
      </c>
      <c r="M19" s="190" t="s">
        <v>369</v>
      </c>
      <c r="N19" s="290" t="s">
        <v>381</v>
      </c>
      <c r="O19" s="291" t="s">
        <v>382</v>
      </c>
      <c r="P19" s="292" t="s">
        <v>372</v>
      </c>
      <c r="Q19" s="293"/>
      <c r="R19" s="294" t="s">
        <v>356</v>
      </c>
      <c r="S19" s="192" t="s">
        <v>358</v>
      </c>
      <c r="T19" s="192" t="s">
        <v>359</v>
      </c>
      <c r="U19" s="295"/>
    </row>
    <row r="20" spans="2:21" s="1" customFormat="1" ht="16.5" customHeight="1" thickTop="1">
      <c r="B20" s="13"/>
      <c r="C20" s="206"/>
      <c r="D20" s="204" t="s">
        <v>218</v>
      </c>
      <c r="E20" s="204"/>
      <c r="F20" s="296"/>
      <c r="G20" s="297"/>
      <c r="H20" s="419"/>
      <c r="I20" s="424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>
        <f>ROUND('SA-0904'!T43,2)</f>
        <v>1955.32</v>
      </c>
      <c r="U20" s="164"/>
    </row>
    <row r="21" spans="2:21" s="1" customFormat="1" ht="16.5" customHeight="1">
      <c r="B21" s="13"/>
      <c r="C21" s="218"/>
      <c r="D21" s="304"/>
      <c r="E21" s="304"/>
      <c r="F21" s="305"/>
      <c r="G21" s="306"/>
      <c r="H21" s="425"/>
      <c r="I21" s="426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138</v>
      </c>
      <c r="D22" s="304" t="s">
        <v>296</v>
      </c>
      <c r="E22" s="304" t="s">
        <v>330</v>
      </c>
      <c r="F22" s="315">
        <v>33</v>
      </c>
      <c r="G22" s="306">
        <f aca="true" t="shared" si="0" ref="G22:G41">IF(F22=220,$E$14,IF(AND(F22&lt;=132,F22&gt;=66),$E$15,IF(AND(F22&lt;66,F22&gt;=33),$E$16,$E$17)))</f>
        <v>3.214</v>
      </c>
      <c r="H22" s="425" t="s">
        <v>681</v>
      </c>
      <c r="I22" s="426" t="s">
        <v>682</v>
      </c>
      <c r="J22" s="233">
        <f aca="true" t="shared" si="1" ref="J22:J41">IF(D22="","",(I22-H22)*24)</f>
        <v>6.249999999941792</v>
      </c>
      <c r="K22" s="307">
        <f aca="true" t="shared" si="2" ref="K22:K41">IF(D22="","",ROUND((I22-H22)*24*60,0))</f>
        <v>375</v>
      </c>
      <c r="L22" s="235" t="s">
        <v>420</v>
      </c>
      <c r="M22" s="235" t="s">
        <v>429</v>
      </c>
      <c r="N22" s="308">
        <f aca="true" t="shared" si="3" ref="N22:N41">IF(F22=220,$F$14,IF(AND(F22&lt;=132,F22&gt;=66),$F$15,IF(AND(F22&lt;66,F22&gt;13.2),$F$16,$F$17)))</f>
        <v>50</v>
      </c>
      <c r="O22" s="309">
        <f aca="true" t="shared" si="4" ref="O22:O41">IF(L22="P",G22*N22*ROUND(K22/60,2)*0.1,"--")</f>
        <v>100.4375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418</v>
      </c>
      <c r="T22" s="316">
        <f aca="true" t="shared" si="8" ref="T22:T41">IF(D22="","",SUM(O22:R22)*IF(S22="SI",1,2)*IF(F22="500/220",0,1))</f>
        <v>100.4375</v>
      </c>
      <c r="U22" s="246"/>
      <c r="V22" s="1">
        <v>206322</v>
      </c>
    </row>
    <row r="23" spans="2:22" s="1" customFormat="1" ht="16.5" customHeight="1">
      <c r="B23" s="13"/>
      <c r="C23" s="218">
        <v>139</v>
      </c>
      <c r="D23" s="304" t="s">
        <v>268</v>
      </c>
      <c r="E23" s="304" t="s">
        <v>304</v>
      </c>
      <c r="F23" s="305">
        <v>13.2</v>
      </c>
      <c r="G23" s="306">
        <f t="shared" si="0"/>
        <v>3.214</v>
      </c>
      <c r="H23" s="425" t="s">
        <v>684</v>
      </c>
      <c r="I23" s="426" t="s">
        <v>685</v>
      </c>
      <c r="J23" s="233">
        <f t="shared" si="1"/>
        <v>2.416666666686069</v>
      </c>
      <c r="K23" s="307">
        <f t="shared" si="2"/>
        <v>145</v>
      </c>
      <c r="L23" s="235" t="s">
        <v>420</v>
      </c>
      <c r="M23" s="235" t="s">
        <v>429</v>
      </c>
      <c r="N23" s="308">
        <f t="shared" si="3"/>
        <v>40</v>
      </c>
      <c r="O23" s="309">
        <f t="shared" si="4"/>
        <v>31.111520000000002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 t="s">
        <v>418</v>
      </c>
      <c r="T23" s="316">
        <f t="shared" si="8"/>
        <v>31.111520000000002</v>
      </c>
      <c r="U23" s="246"/>
      <c r="V23" s="1">
        <v>206323</v>
      </c>
    </row>
    <row r="24" spans="2:22" s="1" customFormat="1" ht="16.5" customHeight="1">
      <c r="B24" s="13"/>
      <c r="C24" s="218">
        <v>140</v>
      </c>
      <c r="D24" s="304" t="s">
        <v>287</v>
      </c>
      <c r="E24" s="304" t="s">
        <v>324</v>
      </c>
      <c r="F24" s="305">
        <v>33</v>
      </c>
      <c r="G24" s="306">
        <f t="shared" si="0"/>
        <v>3.214</v>
      </c>
      <c r="H24" s="425" t="s">
        <v>687</v>
      </c>
      <c r="I24" s="426" t="s">
        <v>688</v>
      </c>
      <c r="J24" s="233">
        <f t="shared" si="1"/>
        <v>6.583333333313931</v>
      </c>
      <c r="K24" s="307">
        <f t="shared" si="2"/>
        <v>395</v>
      </c>
      <c r="L24" s="235" t="s">
        <v>420</v>
      </c>
      <c r="M24" s="235" t="s">
        <v>429</v>
      </c>
      <c r="N24" s="308">
        <f t="shared" si="3"/>
        <v>50</v>
      </c>
      <c r="O24" s="309">
        <f t="shared" si="4"/>
        <v>105.7406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 t="s">
        <v>418</v>
      </c>
      <c r="T24" s="316">
        <f t="shared" si="8"/>
        <v>105.7406</v>
      </c>
      <c r="U24" s="246"/>
      <c r="V24" s="1">
        <v>206324</v>
      </c>
    </row>
    <row r="25" spans="2:22" s="1" customFormat="1" ht="16.5" customHeight="1">
      <c r="B25" s="13"/>
      <c r="C25" s="218">
        <v>141</v>
      </c>
      <c r="D25" s="304" t="s">
        <v>296</v>
      </c>
      <c r="E25" s="304" t="s">
        <v>330</v>
      </c>
      <c r="F25" s="305">
        <v>33</v>
      </c>
      <c r="G25" s="306">
        <f t="shared" si="0"/>
        <v>3.214</v>
      </c>
      <c r="H25" s="425" t="s">
        <v>2</v>
      </c>
      <c r="I25" s="426" t="s">
        <v>3</v>
      </c>
      <c r="J25" s="233">
        <f t="shared" si="1"/>
        <v>3.2166666666744277</v>
      </c>
      <c r="K25" s="307">
        <f t="shared" si="2"/>
        <v>193</v>
      </c>
      <c r="L25" s="235" t="s">
        <v>420</v>
      </c>
      <c r="M25" s="235" t="s">
        <v>429</v>
      </c>
      <c r="N25" s="308">
        <f t="shared" si="3"/>
        <v>50</v>
      </c>
      <c r="O25" s="309">
        <f t="shared" si="4"/>
        <v>51.7454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418</v>
      </c>
      <c r="T25" s="316">
        <f t="shared" si="8"/>
        <v>51.7454</v>
      </c>
      <c r="U25" s="246"/>
      <c r="V25" s="1">
        <v>206335</v>
      </c>
    </row>
    <row r="26" spans="2:22" s="1" customFormat="1" ht="16.5" customHeight="1">
      <c r="B26" s="13"/>
      <c r="C26" s="218">
        <v>142</v>
      </c>
      <c r="D26" s="304" t="s">
        <v>280</v>
      </c>
      <c r="E26" s="304" t="s">
        <v>317</v>
      </c>
      <c r="F26" s="305">
        <v>33</v>
      </c>
      <c r="G26" s="306">
        <f t="shared" si="0"/>
        <v>3.214</v>
      </c>
      <c r="H26" s="425" t="s">
        <v>10</v>
      </c>
      <c r="I26" s="426" t="s">
        <v>11</v>
      </c>
      <c r="J26" s="233">
        <f t="shared" si="1"/>
        <v>4.333333333313931</v>
      </c>
      <c r="K26" s="307">
        <f t="shared" si="2"/>
        <v>260</v>
      </c>
      <c r="L26" s="235" t="s">
        <v>420</v>
      </c>
      <c r="M26" s="235" t="s">
        <v>429</v>
      </c>
      <c r="N26" s="308">
        <f t="shared" si="3"/>
        <v>50</v>
      </c>
      <c r="O26" s="309">
        <f t="shared" si="4"/>
        <v>69.5831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418</v>
      </c>
      <c r="T26" s="316">
        <f t="shared" si="8"/>
        <v>69.5831</v>
      </c>
      <c r="U26" s="246"/>
      <c r="V26" s="1">
        <v>206339</v>
      </c>
    </row>
    <row r="27" spans="2:22" s="1" customFormat="1" ht="16.5" customHeight="1">
      <c r="B27" s="13"/>
      <c r="C27" s="218">
        <v>143</v>
      </c>
      <c r="D27" s="304" t="s">
        <v>293</v>
      </c>
      <c r="E27" s="304" t="s">
        <v>394</v>
      </c>
      <c r="F27" s="305">
        <v>33</v>
      </c>
      <c r="G27" s="306">
        <f t="shared" si="0"/>
        <v>3.214</v>
      </c>
      <c r="H27" s="425" t="s">
        <v>41</v>
      </c>
      <c r="I27" s="426" t="s">
        <v>42</v>
      </c>
      <c r="J27" s="233">
        <f t="shared" si="1"/>
        <v>2.8833333333022892</v>
      </c>
      <c r="K27" s="307">
        <f t="shared" si="2"/>
        <v>173</v>
      </c>
      <c r="L27" s="235" t="s">
        <v>420</v>
      </c>
      <c r="M27" s="235" t="s">
        <v>429</v>
      </c>
      <c r="N27" s="308">
        <f t="shared" si="3"/>
        <v>50</v>
      </c>
      <c r="O27" s="309">
        <f t="shared" si="4"/>
        <v>46.2816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418</v>
      </c>
      <c r="T27" s="316">
        <f t="shared" si="8"/>
        <v>46.2816</v>
      </c>
      <c r="U27" s="246"/>
      <c r="V27" s="1">
        <v>206511</v>
      </c>
    </row>
    <row r="28" spans="2:22" s="1" customFormat="1" ht="16.5" customHeight="1">
      <c r="B28" s="13"/>
      <c r="C28" s="218">
        <v>144</v>
      </c>
      <c r="D28" s="304" t="s">
        <v>274</v>
      </c>
      <c r="E28" s="304" t="s">
        <v>310</v>
      </c>
      <c r="F28" s="305">
        <v>13.2</v>
      </c>
      <c r="G28" s="306">
        <f t="shared" si="0"/>
        <v>3.214</v>
      </c>
      <c r="H28" s="425" t="s">
        <v>44</v>
      </c>
      <c r="I28" s="426" t="s">
        <v>45</v>
      </c>
      <c r="J28" s="233">
        <f t="shared" si="1"/>
        <v>2.800000000046566</v>
      </c>
      <c r="K28" s="307">
        <f t="shared" si="2"/>
        <v>168</v>
      </c>
      <c r="L28" s="235" t="s">
        <v>420</v>
      </c>
      <c r="M28" s="235" t="s">
        <v>429</v>
      </c>
      <c r="N28" s="308">
        <f t="shared" si="3"/>
        <v>40</v>
      </c>
      <c r="O28" s="309">
        <f t="shared" si="4"/>
        <v>35.9968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418</v>
      </c>
      <c r="T28" s="316">
        <f t="shared" si="8"/>
        <v>35.9968</v>
      </c>
      <c r="U28" s="246"/>
      <c r="V28" s="1">
        <v>206512</v>
      </c>
    </row>
    <row r="29" spans="2:22" s="1" customFormat="1" ht="16.5" customHeight="1">
      <c r="B29" s="13"/>
      <c r="C29" s="218">
        <v>145</v>
      </c>
      <c r="D29" s="304" t="s">
        <v>274</v>
      </c>
      <c r="E29" s="304" t="s">
        <v>311</v>
      </c>
      <c r="F29" s="305">
        <v>13.2</v>
      </c>
      <c r="G29" s="306">
        <f t="shared" si="0"/>
        <v>3.214</v>
      </c>
      <c r="H29" s="425" t="s">
        <v>47</v>
      </c>
      <c r="I29" s="426" t="s">
        <v>48</v>
      </c>
      <c r="J29" s="233">
        <f t="shared" si="1"/>
        <v>2.71666666661622</v>
      </c>
      <c r="K29" s="307">
        <f t="shared" si="2"/>
        <v>163</v>
      </c>
      <c r="L29" s="235" t="s">
        <v>420</v>
      </c>
      <c r="M29" s="235" t="s">
        <v>429</v>
      </c>
      <c r="N29" s="308">
        <f t="shared" si="3"/>
        <v>40</v>
      </c>
      <c r="O29" s="309">
        <f t="shared" si="4"/>
        <v>34.968320000000006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418</v>
      </c>
      <c r="T29" s="316">
        <f t="shared" si="8"/>
        <v>34.968320000000006</v>
      </c>
      <c r="U29" s="246"/>
      <c r="V29" s="1">
        <v>206513</v>
      </c>
    </row>
    <row r="30" spans="2:22" s="1" customFormat="1" ht="16.5" customHeight="1">
      <c r="B30" s="13"/>
      <c r="C30" s="218">
        <v>146</v>
      </c>
      <c r="D30" s="304" t="s">
        <v>295</v>
      </c>
      <c r="E30" s="304" t="s">
        <v>391</v>
      </c>
      <c r="F30" s="305">
        <v>13.2</v>
      </c>
      <c r="G30" s="306">
        <f t="shared" si="0"/>
        <v>3.214</v>
      </c>
      <c r="H30" s="425" t="s">
        <v>54</v>
      </c>
      <c r="I30" s="426" t="s">
        <v>55</v>
      </c>
      <c r="J30" s="233">
        <f t="shared" si="1"/>
        <v>9.433333333348855</v>
      </c>
      <c r="K30" s="307">
        <f t="shared" si="2"/>
        <v>566</v>
      </c>
      <c r="L30" s="235" t="s">
        <v>420</v>
      </c>
      <c r="M30" s="235" t="s">
        <v>429</v>
      </c>
      <c r="N30" s="308">
        <f t="shared" si="3"/>
        <v>40</v>
      </c>
      <c r="O30" s="309">
        <f t="shared" si="4"/>
        <v>121.23208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418</v>
      </c>
      <c r="T30" s="316">
        <f t="shared" si="8"/>
        <v>121.23208</v>
      </c>
      <c r="U30" s="246"/>
      <c r="V30" s="1">
        <v>206516</v>
      </c>
    </row>
    <row r="31" spans="2:22" s="1" customFormat="1" ht="16.5" customHeight="1">
      <c r="B31" s="13"/>
      <c r="C31" s="218">
        <v>147</v>
      </c>
      <c r="D31" s="304" t="s">
        <v>274</v>
      </c>
      <c r="E31" s="304" t="s">
        <v>312</v>
      </c>
      <c r="F31" s="305">
        <v>13.2</v>
      </c>
      <c r="G31" s="306">
        <f t="shared" si="0"/>
        <v>3.214</v>
      </c>
      <c r="H31" s="425" t="s">
        <v>59</v>
      </c>
      <c r="I31" s="426" t="s">
        <v>60</v>
      </c>
      <c r="J31" s="233">
        <f t="shared" si="1"/>
        <v>3.1499999999650754</v>
      </c>
      <c r="K31" s="307">
        <f t="shared" si="2"/>
        <v>189</v>
      </c>
      <c r="L31" s="235" t="s">
        <v>420</v>
      </c>
      <c r="M31" s="235" t="s">
        <v>429</v>
      </c>
      <c r="N31" s="308">
        <f t="shared" si="3"/>
        <v>40</v>
      </c>
      <c r="O31" s="309">
        <f t="shared" si="4"/>
        <v>40.4964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418</v>
      </c>
      <c r="T31" s="316">
        <f t="shared" si="8"/>
        <v>40.4964</v>
      </c>
      <c r="U31" s="246"/>
      <c r="V31" s="1">
        <v>206518</v>
      </c>
    </row>
    <row r="32" spans="2:22" s="1" customFormat="1" ht="16.5" customHeight="1">
      <c r="B32" s="13"/>
      <c r="C32" s="218">
        <v>148</v>
      </c>
      <c r="D32" s="304" t="s">
        <v>274</v>
      </c>
      <c r="E32" s="304" t="s">
        <v>313</v>
      </c>
      <c r="F32" s="305">
        <v>13.2</v>
      </c>
      <c r="G32" s="306">
        <f t="shared" si="0"/>
        <v>3.214</v>
      </c>
      <c r="H32" s="425" t="s">
        <v>60</v>
      </c>
      <c r="I32" s="426" t="s">
        <v>67</v>
      </c>
      <c r="J32" s="233">
        <f t="shared" si="1"/>
        <v>2.6833333333488554</v>
      </c>
      <c r="K32" s="307">
        <f t="shared" si="2"/>
        <v>161</v>
      </c>
      <c r="L32" s="235" t="s">
        <v>420</v>
      </c>
      <c r="M32" s="235" t="s">
        <v>429</v>
      </c>
      <c r="N32" s="308">
        <f t="shared" si="3"/>
        <v>40</v>
      </c>
      <c r="O32" s="309">
        <f t="shared" si="4"/>
        <v>34.454080000000005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418</v>
      </c>
      <c r="T32" s="316">
        <f t="shared" si="8"/>
        <v>34.454080000000005</v>
      </c>
      <c r="U32" s="246"/>
      <c r="V32" s="1">
        <v>206521</v>
      </c>
    </row>
    <row r="33" spans="2:22" s="1" customFormat="1" ht="16.5" customHeight="1">
      <c r="B33" s="13"/>
      <c r="C33" s="218">
        <v>149</v>
      </c>
      <c r="D33" s="304" t="s">
        <v>295</v>
      </c>
      <c r="E33" s="304" t="s">
        <v>392</v>
      </c>
      <c r="F33" s="305">
        <v>13.2</v>
      </c>
      <c r="G33" s="306">
        <f t="shared" si="0"/>
        <v>3.214</v>
      </c>
      <c r="H33" s="425" t="s">
        <v>78</v>
      </c>
      <c r="I33" s="426" t="s">
        <v>79</v>
      </c>
      <c r="J33" s="233">
        <f t="shared" si="1"/>
        <v>8.566666666651145</v>
      </c>
      <c r="K33" s="307">
        <f t="shared" si="2"/>
        <v>514</v>
      </c>
      <c r="L33" s="235" t="s">
        <v>420</v>
      </c>
      <c r="M33" s="235" t="s">
        <v>429</v>
      </c>
      <c r="N33" s="308">
        <f t="shared" si="3"/>
        <v>40</v>
      </c>
      <c r="O33" s="309">
        <f t="shared" si="4"/>
        <v>110.17592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418</v>
      </c>
      <c r="T33" s="316">
        <f t="shared" si="8"/>
        <v>110.17592</v>
      </c>
      <c r="U33" s="246"/>
      <c r="V33" s="1">
        <v>206526</v>
      </c>
    </row>
    <row r="34" spans="2:22" s="1" customFormat="1" ht="16.5" customHeight="1">
      <c r="B34" s="13"/>
      <c r="C34" s="218">
        <v>150</v>
      </c>
      <c r="D34" s="304" t="s">
        <v>274</v>
      </c>
      <c r="E34" s="304" t="s">
        <v>314</v>
      </c>
      <c r="F34" s="305">
        <v>13.2</v>
      </c>
      <c r="G34" s="306">
        <f t="shared" si="0"/>
        <v>3.214</v>
      </c>
      <c r="H34" s="425" t="s">
        <v>81</v>
      </c>
      <c r="I34" s="426" t="s">
        <v>82</v>
      </c>
      <c r="J34" s="233">
        <f t="shared" si="1"/>
        <v>3.2333333333954215</v>
      </c>
      <c r="K34" s="307">
        <f t="shared" si="2"/>
        <v>194</v>
      </c>
      <c r="L34" s="235" t="s">
        <v>420</v>
      </c>
      <c r="M34" s="235" t="s">
        <v>429</v>
      </c>
      <c r="N34" s="308">
        <f t="shared" si="3"/>
        <v>40</v>
      </c>
      <c r="O34" s="309">
        <f t="shared" si="4"/>
        <v>41.52488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418</v>
      </c>
      <c r="T34" s="316">
        <f t="shared" si="8"/>
        <v>41.52488</v>
      </c>
      <c r="U34" s="246"/>
      <c r="V34" s="1">
        <v>206527</v>
      </c>
    </row>
    <row r="35" spans="2:22" s="1" customFormat="1" ht="16.5" customHeight="1">
      <c r="B35" s="13"/>
      <c r="C35" s="218">
        <v>151</v>
      </c>
      <c r="D35" s="304" t="s">
        <v>283</v>
      </c>
      <c r="E35" s="304" t="s">
        <v>320</v>
      </c>
      <c r="F35" s="305">
        <v>13.2</v>
      </c>
      <c r="G35" s="306">
        <f t="shared" si="0"/>
        <v>3.214</v>
      </c>
      <c r="H35" s="425" t="s">
        <v>87</v>
      </c>
      <c r="I35" s="426" t="s">
        <v>88</v>
      </c>
      <c r="J35" s="233">
        <f t="shared" si="1"/>
        <v>7.96666666661622</v>
      </c>
      <c r="K35" s="307">
        <f t="shared" si="2"/>
        <v>478</v>
      </c>
      <c r="L35" s="235" t="s">
        <v>420</v>
      </c>
      <c r="M35" s="235" t="s">
        <v>429</v>
      </c>
      <c r="N35" s="308">
        <f t="shared" si="3"/>
        <v>40</v>
      </c>
      <c r="O35" s="309">
        <f t="shared" si="4"/>
        <v>102.46232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418</v>
      </c>
      <c r="T35" s="316">
        <f t="shared" si="8"/>
        <v>102.46232</v>
      </c>
      <c r="U35" s="246"/>
      <c r="V35" s="1">
        <v>206530</v>
      </c>
    </row>
    <row r="36" spans="2:22" s="1" customFormat="1" ht="16.5" customHeight="1">
      <c r="B36" s="13"/>
      <c r="C36" s="218">
        <v>152</v>
      </c>
      <c r="D36" s="304" t="s">
        <v>274</v>
      </c>
      <c r="E36" s="304" t="s">
        <v>315</v>
      </c>
      <c r="F36" s="305">
        <v>13.2</v>
      </c>
      <c r="G36" s="306">
        <f t="shared" si="0"/>
        <v>3.214</v>
      </c>
      <c r="H36" s="425" t="s">
        <v>90</v>
      </c>
      <c r="I36" s="426" t="s">
        <v>91</v>
      </c>
      <c r="J36" s="233">
        <f t="shared" si="1"/>
        <v>2.1833333332906477</v>
      </c>
      <c r="K36" s="307">
        <f t="shared" si="2"/>
        <v>131</v>
      </c>
      <c r="L36" s="235" t="s">
        <v>420</v>
      </c>
      <c r="M36" s="235" t="s">
        <v>429</v>
      </c>
      <c r="N36" s="308">
        <f t="shared" si="3"/>
        <v>40</v>
      </c>
      <c r="O36" s="309">
        <f t="shared" si="4"/>
        <v>28.026080000000004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418</v>
      </c>
      <c r="T36" s="316">
        <f t="shared" si="8"/>
        <v>28.026080000000004</v>
      </c>
      <c r="U36" s="246"/>
      <c r="V36" s="1">
        <v>206531</v>
      </c>
    </row>
    <row r="37" spans="2:22" s="1" customFormat="1" ht="16.5" customHeight="1">
      <c r="B37" s="13"/>
      <c r="C37" s="218">
        <v>153</v>
      </c>
      <c r="D37" s="304" t="s">
        <v>285</v>
      </c>
      <c r="E37" s="304" t="s">
        <v>323</v>
      </c>
      <c r="F37" s="305">
        <v>13.2</v>
      </c>
      <c r="G37" s="306">
        <f t="shared" si="0"/>
        <v>3.214</v>
      </c>
      <c r="H37" s="425" t="s">
        <v>116</v>
      </c>
      <c r="I37" s="426" t="s">
        <v>117</v>
      </c>
      <c r="J37" s="233">
        <f t="shared" si="1"/>
        <v>3.8999999999650754</v>
      </c>
      <c r="K37" s="307">
        <f t="shared" si="2"/>
        <v>234</v>
      </c>
      <c r="L37" s="235" t="s">
        <v>420</v>
      </c>
      <c r="M37" s="235" t="s">
        <v>429</v>
      </c>
      <c r="N37" s="308">
        <f t="shared" si="3"/>
        <v>40</v>
      </c>
      <c r="O37" s="309">
        <f t="shared" si="4"/>
        <v>50.138400000000004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418</v>
      </c>
      <c r="T37" s="316">
        <f t="shared" si="8"/>
        <v>50.138400000000004</v>
      </c>
      <c r="U37" s="246"/>
      <c r="V37" s="1">
        <v>206544</v>
      </c>
    </row>
    <row r="38" spans="2:22" s="1" customFormat="1" ht="16.5" customHeight="1">
      <c r="B38" s="13"/>
      <c r="C38" s="218">
        <v>154</v>
      </c>
      <c r="D38" s="304" t="s">
        <v>271</v>
      </c>
      <c r="E38" s="304" t="s">
        <v>398</v>
      </c>
      <c r="F38" s="305">
        <v>33</v>
      </c>
      <c r="G38" s="306">
        <f t="shared" si="0"/>
        <v>3.214</v>
      </c>
      <c r="H38" s="425" t="s">
        <v>125</v>
      </c>
      <c r="I38" s="426" t="s">
        <v>126</v>
      </c>
      <c r="J38" s="233">
        <f t="shared" si="1"/>
        <v>4.666666666686069</v>
      </c>
      <c r="K38" s="307">
        <f t="shared" si="2"/>
        <v>280</v>
      </c>
      <c r="L38" s="235" t="s">
        <v>420</v>
      </c>
      <c r="M38" s="235" t="s">
        <v>429</v>
      </c>
      <c r="N38" s="308">
        <f t="shared" si="3"/>
        <v>50</v>
      </c>
      <c r="O38" s="309">
        <f t="shared" si="4"/>
        <v>75.0469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 t="s">
        <v>418</v>
      </c>
      <c r="T38" s="316">
        <f t="shared" si="8"/>
        <v>75.0469</v>
      </c>
      <c r="U38" s="246"/>
      <c r="V38" s="1">
        <v>206657</v>
      </c>
    </row>
    <row r="39" spans="2:22" s="1" customFormat="1" ht="16.5" customHeight="1">
      <c r="B39" s="13"/>
      <c r="C39" s="218">
        <v>155</v>
      </c>
      <c r="D39" s="304" t="s">
        <v>267</v>
      </c>
      <c r="E39" s="304" t="s">
        <v>300</v>
      </c>
      <c r="F39" s="305">
        <v>33</v>
      </c>
      <c r="G39" s="306">
        <f t="shared" si="0"/>
        <v>3.214</v>
      </c>
      <c r="H39" s="425" t="s">
        <v>131</v>
      </c>
      <c r="I39" s="426" t="s">
        <v>132</v>
      </c>
      <c r="J39" s="233">
        <f t="shared" si="1"/>
        <v>5.166666666744277</v>
      </c>
      <c r="K39" s="307">
        <f t="shared" si="2"/>
        <v>310</v>
      </c>
      <c r="L39" s="235" t="s">
        <v>420</v>
      </c>
      <c r="M39" s="235" t="s">
        <v>429</v>
      </c>
      <c r="N39" s="308">
        <f t="shared" si="3"/>
        <v>50</v>
      </c>
      <c r="O39" s="309">
        <f t="shared" si="4"/>
        <v>83.0819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 t="s">
        <v>418</v>
      </c>
      <c r="T39" s="316">
        <f t="shared" si="8"/>
        <v>83.0819</v>
      </c>
      <c r="U39" s="246"/>
      <c r="V39" s="1">
        <v>206659</v>
      </c>
    </row>
    <row r="40" spans="2:22" s="1" customFormat="1" ht="16.5" customHeight="1">
      <c r="B40" s="13"/>
      <c r="C40" s="218">
        <v>156</v>
      </c>
      <c r="D40" s="304" t="s">
        <v>267</v>
      </c>
      <c r="E40" s="304" t="s">
        <v>301</v>
      </c>
      <c r="F40" s="305">
        <v>33</v>
      </c>
      <c r="G40" s="306">
        <f t="shared" si="0"/>
        <v>3.214</v>
      </c>
      <c r="H40" s="425" t="s">
        <v>145</v>
      </c>
      <c r="I40" s="426" t="s">
        <v>146</v>
      </c>
      <c r="J40" s="233">
        <f t="shared" si="1"/>
        <v>5.966666666558012</v>
      </c>
      <c r="K40" s="307">
        <f t="shared" si="2"/>
        <v>358</v>
      </c>
      <c r="L40" s="235" t="s">
        <v>420</v>
      </c>
      <c r="M40" s="235" t="s">
        <v>429</v>
      </c>
      <c r="N40" s="308">
        <f t="shared" si="3"/>
        <v>50</v>
      </c>
      <c r="O40" s="309">
        <f t="shared" si="4"/>
        <v>95.9379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 t="s">
        <v>418</v>
      </c>
      <c r="T40" s="316">
        <f t="shared" si="8"/>
        <v>95.9379</v>
      </c>
      <c r="U40" s="246"/>
      <c r="V40" s="1">
        <v>206666</v>
      </c>
    </row>
    <row r="41" spans="2:22" s="1" customFormat="1" ht="16.5" customHeight="1">
      <c r="B41" s="13"/>
      <c r="C41" s="218">
        <v>157</v>
      </c>
      <c r="D41" s="304" t="s">
        <v>270</v>
      </c>
      <c r="E41" s="304" t="s">
        <v>434</v>
      </c>
      <c r="F41" s="305">
        <v>13.2</v>
      </c>
      <c r="G41" s="306">
        <f t="shared" si="0"/>
        <v>3.214</v>
      </c>
      <c r="H41" s="425" t="s">
        <v>148</v>
      </c>
      <c r="I41" s="426" t="s">
        <v>149</v>
      </c>
      <c r="J41" s="233">
        <f t="shared" si="1"/>
        <v>4.766666666662786</v>
      </c>
      <c r="K41" s="307">
        <f t="shared" si="2"/>
        <v>286</v>
      </c>
      <c r="L41" s="235" t="s">
        <v>420</v>
      </c>
      <c r="M41" s="235" t="s">
        <v>429</v>
      </c>
      <c r="N41" s="308">
        <f t="shared" si="3"/>
        <v>40</v>
      </c>
      <c r="O41" s="309">
        <f t="shared" si="4"/>
        <v>61.323119999999996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 t="s">
        <v>418</v>
      </c>
      <c r="T41" s="316">
        <f t="shared" si="8"/>
        <v>61.323119999999996</v>
      </c>
      <c r="U41" s="246"/>
      <c r="V41" s="1">
        <v>206667</v>
      </c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3"/>
      <c r="I42" s="423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384</v>
      </c>
      <c r="D43" s="118" t="s">
        <v>714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1319.7648199999999</v>
      </c>
      <c r="P43" s="320">
        <f>SUM(P20:P42)</f>
        <v>0</v>
      </c>
      <c r="Q43" s="320">
        <f>SUM(Q20:Q42)</f>
        <v>0</v>
      </c>
      <c r="R43" s="321">
        <f>SUM(R20:R42)</f>
        <v>0</v>
      </c>
      <c r="S43" s="322"/>
      <c r="T43" s="323">
        <f>ROUND(SUM(T20:T42),2)</f>
        <v>3275.08</v>
      </c>
      <c r="U43" s="246"/>
    </row>
    <row r="44" spans="2:21" s="132" customFormat="1" ht="9.75" thickTop="1">
      <c r="B44" s="133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mtosi</cp:lastModifiedBy>
  <cp:lastPrinted>2010-10-13T14:03:41Z</cp:lastPrinted>
  <dcterms:created xsi:type="dcterms:W3CDTF">1998-09-02T21:36:20Z</dcterms:created>
  <dcterms:modified xsi:type="dcterms:W3CDTF">2010-10-15T13:10:54Z</dcterms:modified>
  <cp:category/>
  <cp:version/>
  <cp:contentType/>
  <cp:contentStatus/>
</cp:coreProperties>
</file>