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667" activeTab="0"/>
  </bookViews>
  <sheets>
    <sheet name="TOT-0901" sheetId="1" r:id="rId1"/>
    <sheet name="LI-0901" sheetId="2" r:id="rId2"/>
    <sheet name="LI-0901 (2)" sheetId="3" r:id="rId3"/>
    <sheet name="Incendio" sheetId="4" r:id="rId4"/>
    <sheet name="TR-0901" sheetId="5" r:id="rId5"/>
    <sheet name="TR-0901 (2)" sheetId="6" r:id="rId6"/>
    <sheet name="SA-0901" sheetId="7" r:id="rId7"/>
    <sheet name="SA-0901 (2)" sheetId="8" r:id="rId8"/>
    <sheet name="RE-Res. 1_03" sheetId="9" r:id="rId9"/>
    <sheet name="TASA FALLA" sheetId="10" r:id="rId10"/>
    <sheet name="QITBA" sheetId="11" r:id="rId11"/>
  </sheets>
  <externalReferences>
    <externalReference r:id="rId14"/>
  </externalReferences>
  <definedNames>
    <definedName name="_xlnm.Print_Area" localSheetId="1">'LI-0901'!$A$1:$AB$43</definedName>
    <definedName name="_xlnm.Print_Area" localSheetId="2">'LI-0901 (2)'!$A$1:$AB$42</definedName>
    <definedName name="_xlnm.Print_Area" localSheetId="8">'RE-Res. 1_03'!$A$1:$AC$34</definedName>
    <definedName name="_xlnm.Print_Area" localSheetId="6">'SA-0901'!$A$1:$U$45</definedName>
    <definedName name="_xlnm.Print_Area" localSheetId="7">'SA-0901 (2)'!$A$1:$U$45</definedName>
    <definedName name="_xlnm.Print_Area" localSheetId="9">'TASA FALLA'!$A$1:$V$148</definedName>
    <definedName name="_xlnm.Print_Area" localSheetId="0">'TOT-0901'!$A$1:$K$33</definedName>
    <definedName name="_xlnm.Print_Area" localSheetId="4">'TR-0901'!$A$1:$AB$46</definedName>
    <definedName name="_xlnm.Print_Area" localSheetId="5">'TR-0901 (2)'!$A$1:$AB$45</definedName>
    <definedName name="DD" localSheetId="3">'Incendio'!DD</definedName>
    <definedName name="DD" localSheetId="1">'LI-0901'!DD</definedName>
    <definedName name="DD" localSheetId="2">'LI-0901 (2)'!DD</definedName>
    <definedName name="DD" localSheetId="8">'RE-Res. 1_03'!DD</definedName>
    <definedName name="DD" localSheetId="6">'SA-0901'!DD</definedName>
    <definedName name="DD" localSheetId="7">'SA-0901 (2)'!DD</definedName>
    <definedName name="DD" localSheetId="9">'TASA FALLA'!DD</definedName>
    <definedName name="DD" localSheetId="4">'TR-0901'!DD</definedName>
    <definedName name="DD" localSheetId="5">'TR-0901 (2)'!DD</definedName>
    <definedName name="DD">[0]!DD</definedName>
    <definedName name="DDD" localSheetId="3">'Incendio'!DDD</definedName>
    <definedName name="DDD" localSheetId="1">'LI-0901'!DDD</definedName>
    <definedName name="DDD" localSheetId="2">'LI-0901 (2)'!DDD</definedName>
    <definedName name="DDD" localSheetId="8">'RE-Res. 1_03'!DDD</definedName>
    <definedName name="DDD" localSheetId="6">'SA-0901'!DDD</definedName>
    <definedName name="DDD" localSheetId="7">'SA-0901 (2)'!DDD</definedName>
    <definedName name="DDD" localSheetId="9">'TASA FALLA'!DDD</definedName>
    <definedName name="DDD" localSheetId="4">'TR-0901'!DDD</definedName>
    <definedName name="DDD" localSheetId="5">'TR-0901 (2)'!DDD</definedName>
    <definedName name="DDD">[0]!DDD</definedName>
    <definedName name="DISTROCUYO" localSheetId="3">'Incendio'!DISTROCUYO</definedName>
    <definedName name="DISTROCUYO" localSheetId="1">'LI-0901'!DISTROCUYO</definedName>
    <definedName name="DISTROCUYO" localSheetId="2">'LI-0901 (2)'!DISTROCUYO</definedName>
    <definedName name="DISTROCUYO" localSheetId="8">'RE-Res. 1_03'!DISTROCUYO</definedName>
    <definedName name="DISTROCUYO" localSheetId="6">'SA-0901'!DISTROCUYO</definedName>
    <definedName name="DISTROCUYO" localSheetId="7">'SA-0901 (2)'!DISTROCUYO</definedName>
    <definedName name="DISTROCUYO" localSheetId="9">'TASA FALLA'!DISTROCUYO</definedName>
    <definedName name="DISTROCUYO" localSheetId="4">'TR-0901'!DISTROCUYO</definedName>
    <definedName name="DISTROCUYO" localSheetId="5">'TR-0901 (2)'!DISTROCUYO</definedName>
    <definedName name="DISTROCUYO">[0]!DISTROCUYO</definedName>
    <definedName name="INICIO" localSheetId="3">'Incendio'!INICIO</definedName>
    <definedName name="INICIO" localSheetId="1">'LI-0901'!INICIO</definedName>
    <definedName name="INICIO" localSheetId="2">'LI-0901 (2)'!INICIO</definedName>
    <definedName name="INICIO" localSheetId="8">'RE-Res. 1_03'!INICIO</definedName>
    <definedName name="INICIO" localSheetId="6">'SA-0901'!INICIO</definedName>
    <definedName name="INICIO" localSheetId="7">'SA-0901 (2)'!INICIO</definedName>
    <definedName name="INICIO" localSheetId="9">'TASA FALLA'!INICIO</definedName>
    <definedName name="INICIO" localSheetId="4">'TR-0901'!INICIO</definedName>
    <definedName name="INICIO" localSheetId="5">'TR-0901 (2)'!INICIO</definedName>
    <definedName name="INICIO">[0]!INICIO</definedName>
    <definedName name="INICIOTI" localSheetId="3">'Incendio'!INICIOTI</definedName>
    <definedName name="INICIOTI" localSheetId="1">'LI-0901'!INICIOTI</definedName>
    <definedName name="INICIOTI" localSheetId="2">'LI-0901 (2)'!INICIOTI</definedName>
    <definedName name="INICIOTI" localSheetId="8">'RE-Res. 1_03'!INICIOTI</definedName>
    <definedName name="INICIOTI" localSheetId="6">'SA-0901'!INICIOTI</definedName>
    <definedName name="INICIOTI" localSheetId="7">'SA-0901 (2)'!INICIOTI</definedName>
    <definedName name="INICIOTI" localSheetId="9">'TASA FALLA'!INICIOTI</definedName>
    <definedName name="INICIOTI" localSheetId="4">'TR-0901'!INICIOTI</definedName>
    <definedName name="INICIOTI" localSheetId="5">'TR-0901 (2)'!INICIOTI</definedName>
    <definedName name="INICIOTI">[0]!INICIOTI</definedName>
    <definedName name="LINEAS" localSheetId="3">'Incendio'!LINEAS</definedName>
    <definedName name="LINEAS" localSheetId="1">'LI-0901'!LINEAS</definedName>
    <definedName name="LINEAS" localSheetId="2">'LI-0901 (2)'!LINEAS</definedName>
    <definedName name="LINEAS" localSheetId="8">'RE-Res. 1_03'!LINEAS</definedName>
    <definedName name="LINEAS" localSheetId="6">'SA-0901'!LINEAS</definedName>
    <definedName name="LINEAS" localSheetId="7">'SA-0901 (2)'!LINEAS</definedName>
    <definedName name="LINEAS" localSheetId="9">'TASA FALLA'!LINEAS</definedName>
    <definedName name="LINEAS" localSheetId="4">'TR-0901'!LINEAS</definedName>
    <definedName name="LINEAS" localSheetId="5">'TR-0901 (2)'!LINEAS</definedName>
    <definedName name="LINEAS">[0]!LINEAS</definedName>
    <definedName name="NAME_L" localSheetId="3">'Incendio'!NAME_L</definedName>
    <definedName name="NAME_L" localSheetId="1">'LI-0901'!NAME_L</definedName>
    <definedName name="NAME_L" localSheetId="2">'LI-0901 (2)'!NAME_L</definedName>
    <definedName name="NAME_L" localSheetId="8">'RE-Res. 1_03'!NAME_L</definedName>
    <definedName name="NAME_L" localSheetId="6">'SA-0901'!NAME_L</definedName>
    <definedName name="NAME_L" localSheetId="7">'SA-0901 (2)'!NAME_L</definedName>
    <definedName name="NAME_L" localSheetId="9">'TASA FALLA'!NAME_L</definedName>
    <definedName name="NAME_L" localSheetId="4">'TR-0901'!NAME_L</definedName>
    <definedName name="NAME_L" localSheetId="5">'TR-0901 (2)'!NAME_L</definedName>
    <definedName name="NAME_L">[0]!NAME_L</definedName>
    <definedName name="NAME_L_TI" localSheetId="3">'Incendio'!NAME_L_TI</definedName>
    <definedName name="NAME_L_TI" localSheetId="1">'LI-0901'!NAME_L_TI</definedName>
    <definedName name="NAME_L_TI" localSheetId="2">'LI-0901 (2)'!NAME_L_TI</definedName>
    <definedName name="NAME_L_TI" localSheetId="8">'RE-Res. 1_03'!NAME_L_TI</definedName>
    <definedName name="NAME_L_TI" localSheetId="6">'SA-0901'!NAME_L_TI</definedName>
    <definedName name="NAME_L_TI" localSheetId="7">'SA-0901 (2)'!NAME_L_TI</definedName>
    <definedName name="NAME_L_TI" localSheetId="9">'TASA FALLA'!NAME_L_TI</definedName>
    <definedName name="NAME_L_TI" localSheetId="4">'TR-0901'!NAME_L_TI</definedName>
    <definedName name="NAME_L_TI" localSheetId="5">'TR-0901 (2)'!NAME_L_TI</definedName>
    <definedName name="NAME_L_TI">[0]!NAME_L_TI</definedName>
    <definedName name="QITBA" localSheetId="10">'QITBA'!$A$1:$L$91</definedName>
    <definedName name="QITBA">#REF!</definedName>
    <definedName name="TRAN">[0]!TRAN</definedName>
    <definedName name="TRANSNOA" localSheetId="3">'Incendio'!TRANSNOA</definedName>
    <definedName name="TRANSNOA" localSheetId="1">'LI-0901'!TRANSNOA</definedName>
    <definedName name="TRANSNOA" localSheetId="2">'LI-0901 (2)'!TRANSNOA</definedName>
    <definedName name="TRANSNOA" localSheetId="8">'RE-Res. 1_03'!TRANSNOA</definedName>
    <definedName name="TRANSNOA" localSheetId="6">'SA-0901'!TRANSNOA</definedName>
    <definedName name="TRANSNOA" localSheetId="7">'SA-0901 (2)'!TRANSNOA</definedName>
    <definedName name="TRANSNOA" localSheetId="9">'TASA FALLA'!TRANSNOA</definedName>
    <definedName name="TRANSNOA" localSheetId="4">'TR-0901'!TRANSNOA</definedName>
    <definedName name="TRANSNOA" localSheetId="5">'TR-0901 (2)'!TRANSNOA</definedName>
    <definedName name="TRANSNOA">[0]!TRANSNOA</definedName>
    <definedName name="x">[0]!x</definedName>
    <definedName name="XX" localSheetId="3">'Incendio'!XX</definedName>
    <definedName name="XX" localSheetId="1">'LI-0901'!XX</definedName>
    <definedName name="XX" localSheetId="2">'LI-0901 (2)'!XX</definedName>
    <definedName name="XX" localSheetId="8">'RE-Res. 1_03'!XX</definedName>
    <definedName name="XX" localSheetId="6">'SA-0901'!XX</definedName>
    <definedName name="XX" localSheetId="7">'SA-0901 (2)'!XX</definedName>
    <definedName name="XX" localSheetId="9">'TASA FALLA'!XX</definedName>
    <definedName name="XX" localSheetId="4">'TR-0901'!XX</definedName>
    <definedName name="XX" localSheetId="5">'TR-0901 (2)'!XX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<sst xmlns="http://schemas.openxmlformats.org/spreadsheetml/2006/main" count="1611" uniqueCount="475">
  <si>
    <t>Desde el 01 al 31 de enero de 2009</t>
  </si>
  <si>
    <t>P - PROGRAMADA ;   F - FORZADA</t>
  </si>
  <si>
    <t>P - PROGRAMADA ;   RP - REDUCCIÓN PROGRAMADA ;   F - FORZADA ;   R - REDUCCIÓN FORZADA</t>
  </si>
  <si>
    <t>P - PROGRAMADA</t>
  </si>
  <si>
    <t>LOS CHANARES</t>
  </si>
  <si>
    <t xml:space="preserve"> ALIMENT. A AES PARANA 1AESP1</t>
  </si>
  <si>
    <t>Valores remuneratorios según Res. E.N.R.E. N° 327/08</t>
  </si>
  <si>
    <t>TRANSBA S.A.</t>
  </si>
  <si>
    <t>LÍNEAS</t>
  </si>
  <si>
    <t>CLASE</t>
  </si>
  <si>
    <t>C</t>
  </si>
  <si>
    <t>BAHIA BLANCA - P. LURO</t>
  </si>
  <si>
    <t>B</t>
  </si>
  <si>
    <t>BAHIA BLANCA - PRINGLES</t>
  </si>
  <si>
    <t>BALCARCE - MAR DEL PLATA</t>
  </si>
  <si>
    <t>C. AVELLANEDA - OLAVARRIA VIEJA</t>
  </si>
  <si>
    <t>CHASCOMUS - VERONICA</t>
  </si>
  <si>
    <t>CHIVILCOY - MERCEDES B.A.</t>
  </si>
  <si>
    <t>DOLORES - CHASCOMUS</t>
  </si>
  <si>
    <t>LOMA NEGRA - C. AVELLANEDA</t>
  </si>
  <si>
    <t>LOMA NEGRA - OLAVARRIA</t>
  </si>
  <si>
    <t>MAR DE AJO - PINAMAR</t>
  </si>
  <si>
    <t>OLAVARRIA VIEJA - OLAVARRIA</t>
  </si>
  <si>
    <t>PETROQ. BAHIA BLANCA - URBANA BB</t>
  </si>
  <si>
    <t>PUNTA ALTA - C. PIEDRABUENA</t>
  </si>
  <si>
    <t>SAN NICOLÁS - VILLA CONSTITUCIÓN IND.</t>
  </si>
  <si>
    <t>SAN NICOLÁS - VILLA CONSTITUCIÓN RES.</t>
  </si>
  <si>
    <t>ZARATE - MATHEU</t>
  </si>
  <si>
    <t>NUEVA CAMPANA - SIDERCA 1</t>
  </si>
  <si>
    <t>Trafo 1</t>
  </si>
  <si>
    <t>132/33/13,2</t>
  </si>
  <si>
    <t>Trafo 2</t>
  </si>
  <si>
    <t>SAN PEDRO</t>
  </si>
  <si>
    <t>ZARATE</t>
  </si>
  <si>
    <t>SAN NICOLAS</t>
  </si>
  <si>
    <t>Trafo 6</t>
  </si>
  <si>
    <t>66/33</t>
  </si>
  <si>
    <t>JUNIN</t>
  </si>
  <si>
    <t>33/13,2</t>
  </si>
  <si>
    <t>9 DE JULIO</t>
  </si>
  <si>
    <t>CARLOS CASARES</t>
  </si>
  <si>
    <t>CHIVILCOY</t>
  </si>
  <si>
    <t>MERCEDES</t>
  </si>
  <si>
    <t>HENDERSON</t>
  </si>
  <si>
    <t>Trafo 4</t>
  </si>
  <si>
    <t>132/13,2</t>
  </si>
  <si>
    <t>TANDIL</t>
  </si>
  <si>
    <t>NECOCHEA</t>
  </si>
  <si>
    <t>BALCARCE</t>
  </si>
  <si>
    <t>BARKER</t>
  </si>
  <si>
    <t>DOLORES</t>
  </si>
  <si>
    <t>MAR DE AJO</t>
  </si>
  <si>
    <t>LAS FLORES</t>
  </si>
  <si>
    <t>PETROQUIMICA</t>
  </si>
  <si>
    <t>PIGUE</t>
  </si>
  <si>
    <t>Alimentador a Coop. Zarate 3-36</t>
  </si>
  <si>
    <t>Alimentador 4</t>
  </si>
  <si>
    <t>Alimentador 7</t>
  </si>
  <si>
    <t>Alimentador 8</t>
  </si>
  <si>
    <t>Alimentador a ARENALES</t>
  </si>
  <si>
    <t>Alimentador 3 a Coop.9 DE JULIO</t>
  </si>
  <si>
    <t>Alimentador a DUDIGNAC</t>
  </si>
  <si>
    <t>Alimentador a LAS TOSCAS</t>
  </si>
  <si>
    <t>Alimentador 8 a CHIVILCOY</t>
  </si>
  <si>
    <t>Alimentador 9 a CHIVILCOY</t>
  </si>
  <si>
    <t>Alimentador 4 a MERCEDES</t>
  </si>
  <si>
    <t>Alimentador 5 a MERCEDES</t>
  </si>
  <si>
    <t>Alimentador 7 a MERCEDES</t>
  </si>
  <si>
    <t>Alimentador 8 a MERCEDES</t>
  </si>
  <si>
    <t>Línea a CASTELLI</t>
  </si>
  <si>
    <t>Alimentador a SANTA TERESITA</t>
  </si>
  <si>
    <t>Alimentador 4 a Coop. GOYENA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</si>
  <si>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</si>
  <si>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</si>
  <si>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</si>
  <si>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</si>
  <si>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</si>
  <si>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</si>
  <si>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</si>
  <si>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</si>
  <si>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</si>
  <si>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</si>
  <si>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</si>
  <si>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</si>
  <si>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</si>
  <si>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</si>
  <si>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</si>
  <si>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</si>
  <si>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</si>
  <si>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</si>
  <si>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</si>
  <si>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</si>
  <si>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</si>
  <si>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</si>
  <si>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</si>
  <si>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</si>
  <si>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</si>
  <si>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</si>
  <si>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</si>
  <si>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</si>
  <si>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</si>
  <si>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</si>
  <si>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</si>
  <si>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</si>
  <si>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</si>
  <si>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</si>
  <si>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</si>
  <si>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</si>
  <si>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</si>
  <si>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</si>
  <si>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</si>
  <si>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</si>
  <si>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</si>
  <si>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</si>
  <si>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</si>
  <si>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</si>
  <si>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</si>
  <si>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</si>
  <si>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</si>
  <si>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</si>
  <si>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</si>
  <si>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</si>
  <si>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</si>
  <si>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</si>
  <si>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</si>
  <si>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S. NIC. URBANA</t>
  </si>
  <si>
    <t>PRAXAIR</t>
  </si>
  <si>
    <t>Alimentador a PRAXAIR</t>
  </si>
  <si>
    <t>132/33/13.2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</si>
  <si>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</si>
  <si>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</si>
  <si>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</si>
  <si>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</si>
  <si>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</si>
  <si>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</si>
  <si>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</si>
  <si>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</si>
  <si>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</si>
  <si>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F</t>
  </si>
  <si>
    <t>SI</t>
  </si>
  <si>
    <t>NO</t>
  </si>
  <si>
    <t>P</t>
  </si>
  <si>
    <t>MERCEDES BS.AS</t>
  </si>
  <si>
    <t>C. SARMIENTO - S. A. ARECO</t>
  </si>
  <si>
    <t>CARLOS CASARES - 9 DE JULIO</t>
  </si>
  <si>
    <t>9 DE JULIO - BRAGADO</t>
  </si>
  <si>
    <t>T2MD</t>
  </si>
  <si>
    <t>T1MD</t>
  </si>
  <si>
    <t>T2TD</t>
  </si>
  <si>
    <t>3.- REACTIVA</t>
  </si>
  <si>
    <t>3.1.1- Equipamiento propio Res. 01_03</t>
  </si>
  <si>
    <t>MVA    $ =</t>
  </si>
  <si>
    <t>--</t>
  </si>
  <si>
    <t>CHACABUO</t>
  </si>
  <si>
    <t>K3CB</t>
  </si>
  <si>
    <t>3.-</t>
  </si>
  <si>
    <t>Equipamiento propio Res. 01_03</t>
  </si>
  <si>
    <t>K1C1</t>
  </si>
  <si>
    <t>K2C1</t>
  </si>
  <si>
    <t>K1NJ</t>
  </si>
  <si>
    <t>K2NJ</t>
  </si>
  <si>
    <t>TEQP_NEMO</t>
  </si>
  <si>
    <t>ID_EQP_TRANSP</t>
  </si>
  <si>
    <t>EQP_DESC</t>
  </si>
  <si>
    <t>CATEGORIALINEA</t>
  </si>
  <si>
    <t>NOVEDADID</t>
  </si>
  <si>
    <t>FSALIDA</t>
  </si>
  <si>
    <t>FENTRADA</t>
  </si>
  <si>
    <t>TIPO</t>
  </si>
  <si>
    <t>INFORMADAENTERMINO</t>
  </si>
  <si>
    <t>REDUCCION</t>
  </si>
  <si>
    <t>ENS</t>
  </si>
  <si>
    <t>OBSERV</t>
  </si>
  <si>
    <t>TRA</t>
  </si>
  <si>
    <t>HENDERSON 132/33/13.2  20 TR6</t>
  </si>
  <si>
    <t>04/01/2009 07:12</t>
  </si>
  <si>
    <t>04/01/2009 14:15</t>
  </si>
  <si>
    <t>S</t>
  </si>
  <si>
    <t>N</t>
  </si>
  <si>
    <t>Programada por Mant. Correctivo</t>
  </si>
  <si>
    <t>LIN</t>
  </si>
  <si>
    <t>OLAV.VIEJA       OLAVARRIA         132.0 1 LI</t>
  </si>
  <si>
    <t>04/01/2009 11:59</t>
  </si>
  <si>
    <t>04/01/2009 12:03</t>
  </si>
  <si>
    <t>Falla equipo asociado - Ver comentarios</t>
  </si>
  <si>
    <t>CON</t>
  </si>
  <si>
    <t>PRAXAIR        132    SALIDA PRAXAIR            IN</t>
  </si>
  <si>
    <t>05/01/2009 08:51</t>
  </si>
  <si>
    <t>05/01/2009 15:05</t>
  </si>
  <si>
    <t>Programada por Mant. Estacional</t>
  </si>
  <si>
    <t>BARKER 33/13.2  1.5 T4BK</t>
  </si>
  <si>
    <t>05/01/2009 10:47</t>
  </si>
  <si>
    <t>05/01/2009 13:13</t>
  </si>
  <si>
    <t>Por seguridad</t>
  </si>
  <si>
    <t>CHIVILCOY      13.2    SALIDA 8 a CHIVILCOY     IN</t>
  </si>
  <si>
    <t>06/01/2009 08:35</t>
  </si>
  <si>
    <t>06/01/2009 11:05</t>
  </si>
  <si>
    <t>06/01/2009 08:55</t>
  </si>
  <si>
    <t>06/01/2009 17:44</t>
  </si>
  <si>
    <t>NCAMPANA SIDERCA 132 1</t>
  </si>
  <si>
    <t>06/01/2009 10:33</t>
  </si>
  <si>
    <t>06/01/2009 17:02</t>
  </si>
  <si>
    <t>LAS FLORES BAS 132/33/13.2  15 T1LF</t>
  </si>
  <si>
    <t>06/01/2009 11:13</t>
  </si>
  <si>
    <t>06/01/2009 11:52</t>
  </si>
  <si>
    <t>CHIVILCOY      13.2    SALIDA 9 a CHIVILCOY     IN</t>
  </si>
  <si>
    <t>06/01/2009 11:25</t>
  </si>
  <si>
    <t>06/01/2009 13:06</t>
  </si>
  <si>
    <t>CHASCOMUS VERONICA 132 1</t>
  </si>
  <si>
    <t>07/01/2009 04:13</t>
  </si>
  <si>
    <t>07/01/2009 09:09</t>
  </si>
  <si>
    <t>Líneas</t>
  </si>
  <si>
    <t>SAN NICOLAS      V.CONST.IND.SNIC  132.0   LI</t>
  </si>
  <si>
    <t>07/01/2009 07:20</t>
  </si>
  <si>
    <t>07/01/2009 18:38</t>
  </si>
  <si>
    <t>08/01/2009 07:12</t>
  </si>
  <si>
    <t>08/01/2009 17:20</t>
  </si>
  <si>
    <t>MAR DE AJO     33    SALIDA a SANTA TERESITA    IN</t>
  </si>
  <si>
    <t>08/01/2009 09:20</t>
  </si>
  <si>
    <t>08/01/2009 14:26</t>
  </si>
  <si>
    <t>Programada por Mant. Preventivo</t>
  </si>
  <si>
    <t>SHU</t>
  </si>
  <si>
    <t>CHIVILCOY CAP K1CI</t>
  </si>
  <si>
    <t>08/01/2009 09:22</t>
  </si>
  <si>
    <t>08/01/2009 12:55</t>
  </si>
  <si>
    <t>CHIVILCOY CAP K2CI</t>
  </si>
  <si>
    <t>PETROQ. B.BLANCA URBANA BB         132.0   LI</t>
  </si>
  <si>
    <t>08/01/2009 09:52</t>
  </si>
  <si>
    <t>08/01/2009 15:59</t>
  </si>
  <si>
    <t>LOMA NEGRA  OLAVARRIA 132 1</t>
  </si>
  <si>
    <t>09/01/2009 08:14</t>
  </si>
  <si>
    <t>09/01/2009 09:16</t>
  </si>
  <si>
    <t>DOLORES CHASCOMUS 132 1</t>
  </si>
  <si>
    <t>09/01/2009 18:33</t>
  </si>
  <si>
    <t>09/01/2009 19:55</t>
  </si>
  <si>
    <t>SAN NICOLAS      V.CONST.RES.SNIC  132.0   LI</t>
  </si>
  <si>
    <t>10/01/2009 13:45</t>
  </si>
  <si>
    <t>10/01/2009 19:14</t>
  </si>
  <si>
    <t>11/01/2009 07:34</t>
  </si>
  <si>
    <t>11/01/2009 18:32</t>
  </si>
  <si>
    <t>CORCEMAR ZARATE 132 1</t>
  </si>
  <si>
    <t>11/01/2009 08:34</t>
  </si>
  <si>
    <t>11/01/2009 17:00</t>
  </si>
  <si>
    <t>NCAMPANA CORCEMAR 132 1</t>
  </si>
  <si>
    <t>11/01/2009 10:45</t>
  </si>
  <si>
    <t>11/01/2009 16:24</t>
  </si>
  <si>
    <t>PIGUE 132/33/13.2  15 T2PF</t>
  </si>
  <si>
    <t>12/01/2009 07:11</t>
  </si>
  <si>
    <t>12/01/2009 14:25</t>
  </si>
  <si>
    <t>FALLA SECCIONADOR. CON ENS HASTA 08:09.</t>
  </si>
  <si>
    <t>CAP.SARMIENTO S.A. DE ARECO 66 1</t>
  </si>
  <si>
    <t>12/01/2009 07:30</t>
  </si>
  <si>
    <t>16/01/2009 15:14</t>
  </si>
  <si>
    <t>PRINGLES         BAHIA BLANCA      132.0   LI</t>
  </si>
  <si>
    <t>12/01/2009 13:08</t>
  </si>
  <si>
    <t>12/01/2009 15:17</t>
  </si>
  <si>
    <t>CHIVILCOY        MERCEDES B.A.     132.0   LI</t>
  </si>
  <si>
    <t>12/01/2009 16:04</t>
  </si>
  <si>
    <t>12/01/2009 16:33</t>
  </si>
  <si>
    <t>PETROQ. B.BLANCA 132/33/13.2  40 T2PQ</t>
  </si>
  <si>
    <t>13/01/2009 09:34</t>
  </si>
  <si>
    <t>13/01/2009 15:09</t>
  </si>
  <si>
    <t>BALCARCE 132/33/13.2  15 T1BL</t>
  </si>
  <si>
    <t>13/01/2009 09:40</t>
  </si>
  <si>
    <t>13/01/2009 16:06</t>
  </si>
  <si>
    <t>13/01/2009 09:53</t>
  </si>
  <si>
    <t>13/01/2009 15:42</t>
  </si>
  <si>
    <t>NECOCHEA 132/13.2  10 T1NE</t>
  </si>
  <si>
    <t>14/01/2009 08:40</t>
  </si>
  <si>
    <t>14/01/2009 09:31</t>
  </si>
  <si>
    <t>SAN NICOLAS 132 kV ALIMENT. A AES PARANA 1AESP1 IN</t>
  </si>
  <si>
    <t>14/01/2009 08:51</t>
  </si>
  <si>
    <t>14/01/2009 14:32</t>
  </si>
  <si>
    <t>14/01/2009 09:05</t>
  </si>
  <si>
    <t>14/01/2009 14:36</t>
  </si>
  <si>
    <t>14/01/2009 10:06</t>
  </si>
  <si>
    <t>14/01/2009 15:19</t>
  </si>
  <si>
    <t>9 DE JULIO BAS CAP K1NJ</t>
  </si>
  <si>
    <t>15/01/2009 06:34</t>
  </si>
  <si>
    <t>15/01/2009 11:16</t>
  </si>
  <si>
    <t>Capacitores Serie</t>
  </si>
  <si>
    <t>9 DE JULIO BAS CAP K2NJ</t>
  </si>
  <si>
    <t>15/01/2009 08:45</t>
  </si>
  <si>
    <t>15/01/2009 14:40</t>
  </si>
  <si>
    <t>15/01/2009 10:30</t>
  </si>
  <si>
    <t>15/01/2009 15:36</t>
  </si>
  <si>
    <t>MERCEDES       13.2  SALIDA 4 a MERCEDES        IN</t>
  </si>
  <si>
    <t>15/01/2009 10:39</t>
  </si>
  <si>
    <t>15/01/2009 12:26</t>
  </si>
  <si>
    <t>DOLORES        33     SALIDA Linea a CASTELLI   IN</t>
  </si>
  <si>
    <t>15/01/2009 11:53</t>
  </si>
  <si>
    <t>15/01/2009 12:31</t>
  </si>
  <si>
    <t>LOS CHANARES 132/33/13.2  30 T1CH</t>
  </si>
  <si>
    <t>16/01/2009 09:37</t>
  </si>
  <si>
    <t>16/01/2009 17:11</t>
  </si>
  <si>
    <t>16/01/2009 10:12</t>
  </si>
  <si>
    <t>16/01/2009 15:30</t>
  </si>
  <si>
    <t>ZARATE      33    SALIDA a Coop. Zarate 3-36    IN</t>
  </si>
  <si>
    <t>16/01/2009 17:38</t>
  </si>
  <si>
    <t>16/01/2009 22:17</t>
  </si>
  <si>
    <t>Falla interruptor</t>
  </si>
  <si>
    <t>ZARATE           MATHEU            132.0   LI</t>
  </si>
  <si>
    <t>16/01/2009 17:39</t>
  </si>
  <si>
    <t>MAR DE AJO 132/33/13.2  30 T1MJ</t>
  </si>
  <si>
    <t>17/01/2009 16:53</t>
  </si>
  <si>
    <t>17/01/2009 20:00</t>
  </si>
  <si>
    <t>Desenganchó lado 33 kV solamente al cerrar alimentador 3MTST1 sin señalización el mismo.</t>
  </si>
  <si>
    <t>SAN PEDRO BS.AS. 132/33  15 T2SH</t>
  </si>
  <si>
    <t>19/01/2009 08:19</t>
  </si>
  <si>
    <t>19/01/2009 14:32</t>
  </si>
  <si>
    <t>INCONVENIENTES EN UN CABLE DE 13.2 KV. CON ENS HASTA 08:40.</t>
  </si>
  <si>
    <t>LOMA NEGRA  CAL.AVEL 132 1</t>
  </si>
  <si>
    <t>19/01/2009 09:29</t>
  </si>
  <si>
    <t>19/01/2009 11:07</t>
  </si>
  <si>
    <t>C. AVELLANEDA    OLAVARRIA VIEJA   132.0   LI</t>
  </si>
  <si>
    <t>19/01/2009 09:30</t>
  </si>
  <si>
    <t>P. ALTA PIEDRABUENA 132 1</t>
  </si>
  <si>
    <t>19/01/2009 10:14</t>
  </si>
  <si>
    <t>19/01/2009 14:27</t>
  </si>
  <si>
    <t>PIGUE          13.2   SALIDA 4 a Coop. GOYENA   IN</t>
  </si>
  <si>
    <t>19/01/2009 10:22</t>
  </si>
  <si>
    <t>19/01/2009 14:50</t>
  </si>
  <si>
    <t>Programada por Obras / Mejoras</t>
  </si>
  <si>
    <t>TANDIL 132/33/13.2  30 T2TD</t>
  </si>
  <si>
    <t>19/01/2009 11:25</t>
  </si>
  <si>
    <t>26/01/2009 14:24</t>
  </si>
  <si>
    <t>MAR DE AJO       PINAMAR           132.0   LI</t>
  </si>
  <si>
    <t>19/01/2009 19:01</t>
  </si>
  <si>
    <t>19/01/2009 19:21</t>
  </si>
  <si>
    <t>Forzada Autorizada por CAMMESA. Reponer SF6 en MJ salida PM.</t>
  </si>
  <si>
    <t>MERCEDES BS.AS. 132/33/13.2  30 T1MD</t>
  </si>
  <si>
    <t>20/01/2009 08:13</t>
  </si>
  <si>
    <t>20/01/2009 14:17</t>
  </si>
  <si>
    <t>20/01/2009 08:51</t>
  </si>
  <si>
    <t>20/01/2009 14:56</t>
  </si>
  <si>
    <t>JUNIN 132/33/13.2  30 T1JU</t>
  </si>
  <si>
    <t>20/01/2009 09:21</t>
  </si>
  <si>
    <t>20/01/2009 10:17</t>
  </si>
  <si>
    <t>JUNIN 132/33/13.2  30 T2JU</t>
  </si>
  <si>
    <t>20/01/2009 10:27</t>
  </si>
  <si>
    <t>20/01/2009 11:42</t>
  </si>
  <si>
    <t>P.LURO           BAHIA BLANCA      132.0   LI</t>
  </si>
  <si>
    <t>20/01/2009 16:10</t>
  </si>
  <si>
    <t>20/01/2009 16:35</t>
  </si>
  <si>
    <t>BALCARCE         MAR DEL PLATA     132.0   LI</t>
  </si>
  <si>
    <t>20/01/2009 19:36</t>
  </si>
  <si>
    <t>20/01/2009 19:45</t>
  </si>
  <si>
    <t>MERCEDES BS.AS. 132/33/13.2  30 T2MD</t>
  </si>
  <si>
    <t>21/01/2009 08:13</t>
  </si>
  <si>
    <t>21/01/2009 13:08</t>
  </si>
  <si>
    <t>21/01/2009 08:49</t>
  </si>
  <si>
    <t>21/01/2009 14:28</t>
  </si>
  <si>
    <t>21/01/2009 09:00</t>
  </si>
  <si>
    <t>21/01/2009 14:59</t>
  </si>
  <si>
    <t>C. CASARES       9 DE JULIO         66.0   LI</t>
  </si>
  <si>
    <t>21/01/2009 09:02</t>
  </si>
  <si>
    <t>21/01/2009 13:45</t>
  </si>
  <si>
    <t>MERCEDES       13.2  SALIDA 5 a MERCEDES        IN</t>
  </si>
  <si>
    <t>21/01/2009 09:32</t>
  </si>
  <si>
    <t>21/01/2009 11:47</t>
  </si>
  <si>
    <t>CHACABUCO CAP K3CB</t>
  </si>
  <si>
    <t>22/01/2009 02:15</t>
  </si>
  <si>
    <t>22/01/2009 09:37</t>
  </si>
  <si>
    <t>Falla causada por un animal ( gato ).</t>
  </si>
  <si>
    <t>CARLOS CASARE  33  SALIDA  a LAS TOSCAS         IN</t>
  </si>
  <si>
    <t>22/01/2009 07:15</t>
  </si>
  <si>
    <t>22/01/2009 15:29</t>
  </si>
  <si>
    <t>CARLOS CASARES 66/33  5 T1CJ</t>
  </si>
  <si>
    <t>22/01/2009 07:32</t>
  </si>
  <si>
    <t>22/01/2009 15:13</t>
  </si>
  <si>
    <t>22/01/2009 08:49</t>
  </si>
  <si>
    <t>22/01/2009 14:51</t>
  </si>
  <si>
    <t>MERCEDES       13.2  SALIDA 7 a MERCEDES        IN</t>
  </si>
  <si>
    <t>22/01/2009 09:44</t>
  </si>
  <si>
    <t>22/01/2009 11:07</t>
  </si>
  <si>
    <t>MERCEDES       13.2  SALIDA 8 a MERCEDES        IN</t>
  </si>
  <si>
    <t>22/01/2009 11:08</t>
  </si>
  <si>
    <t>22/01/2009 13:26</t>
  </si>
  <si>
    <t>23/01/2009 09:00</t>
  </si>
  <si>
    <t>23/01/2009 14:49</t>
  </si>
  <si>
    <t>MAR DE AJO 132/33/13.2  15 T2MJ</t>
  </si>
  <si>
    <t>25/01/2009 05:54</t>
  </si>
  <si>
    <t>25/01/2009 06:24</t>
  </si>
  <si>
    <t>Causada por terceros. Desenganchó lado 13,2 kV solamente por avería en aislador soporte del banco de capacitores N°2</t>
  </si>
  <si>
    <t>JUNIN          33     SALIDA a ARENALES         IN</t>
  </si>
  <si>
    <t>25/01/2009 07:27</t>
  </si>
  <si>
    <t>25/01/2009 12:35</t>
  </si>
  <si>
    <t>9 DE JULIO       BRAGADO            66.0   LI</t>
  </si>
  <si>
    <t>25/01/2009 07:51</t>
  </si>
  <si>
    <t>25/01/2009 10:45</t>
  </si>
  <si>
    <t>25/01/2009 09:28</t>
  </si>
  <si>
    <t>25/01/2009 12:16</t>
  </si>
  <si>
    <t>S.NIC.URBANA   13.2    SALIDA 4                 IN</t>
  </si>
  <si>
    <t>26/01/2009 11:11</t>
  </si>
  <si>
    <t>26/01/2009 14:03</t>
  </si>
  <si>
    <t>9 DE JULIO  13.2  SALIDA a Coop.9 DE JULIO 3    IN</t>
  </si>
  <si>
    <t>27/01/2009 07:35</t>
  </si>
  <si>
    <t>27/01/2009 09:58</t>
  </si>
  <si>
    <t>S.NIC.URBANA   13.2    SALIDA 7                 IN</t>
  </si>
  <si>
    <t>27/01/2009 08:15</t>
  </si>
  <si>
    <t>27/01/2009 10:20</t>
  </si>
  <si>
    <t>LOS CHANARES 132/33/13.2  30 T2CH</t>
  </si>
  <si>
    <t>27/01/2009 09:27</t>
  </si>
  <si>
    <t>27/01/2009 18:26</t>
  </si>
  <si>
    <t>S.NIC.URBANA   13.2    SALIDA 8                 IN</t>
  </si>
  <si>
    <t>27/01/2009 10:39</t>
  </si>
  <si>
    <t>27/01/2009 13:13</t>
  </si>
  <si>
    <t>28/01/2009 10:11</t>
  </si>
  <si>
    <t>28/01/2009 12:05</t>
  </si>
  <si>
    <t>28/01/2009 11:03</t>
  </si>
  <si>
    <t>28/01/2009 14:51</t>
  </si>
  <si>
    <t>29/01/2009 08:19</t>
  </si>
  <si>
    <t>29/01/2009 19:29</t>
  </si>
  <si>
    <t>9 DE JULIO  13.2  SALIDA a DUDIGNAC             IN</t>
  </si>
  <si>
    <t>29/01/2009 08:33</t>
  </si>
  <si>
    <t>29/01/2009 10:57</t>
  </si>
  <si>
    <t>29/01/2009 08:36</t>
  </si>
  <si>
    <t>29/01/2009 12:10</t>
  </si>
  <si>
    <t>30/01/2009 08:44</t>
  </si>
  <si>
    <t>30/01/2009 09:02</t>
  </si>
  <si>
    <t>30/01/2009 09:09</t>
  </si>
  <si>
    <t>30/01/2009 13:49</t>
  </si>
  <si>
    <t>30/01/2009 09:45</t>
  </si>
  <si>
    <t>30/01/2009 12:37</t>
  </si>
  <si>
    <t>Cadena de aisladores averiada en poste 143. Fase T y Neutro</t>
  </si>
  <si>
    <t>30/01/2009 12:38</t>
  </si>
  <si>
    <t>30/01/2009 23:22</t>
  </si>
  <si>
    <t>Falla de terceros. Interruptor averiado en Verónica.</t>
  </si>
  <si>
    <t>31/01/2009 10:06</t>
  </si>
  <si>
    <t>31/01/2009 12:51</t>
  </si>
  <si>
    <t>Solicitud de Terceros</t>
  </si>
  <si>
    <t>Transporte de la hoja 1/2</t>
  </si>
  <si>
    <t>R</t>
  </si>
  <si>
    <t>RP</t>
  </si>
  <si>
    <t>CORCEMAR - ZARATE</t>
  </si>
  <si>
    <t>NUEVA CAMPANA - CORCEMAR</t>
  </si>
  <si>
    <t>SISTEMA DE TRANSPORTE DE ENERGÍA ELÉCTRICA POR DISTRIBUCIÓN TRONCAL</t>
  </si>
  <si>
    <t>INDISPONIBILIDADES FORZADAS DE LÍNEAS - TASA DE FALLA</t>
  </si>
  <si>
    <t>Tasa de falla correspondiente al mes de enero de 2009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</si>
  <si>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</si>
  <si>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</si>
  <si>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</si>
  <si>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</si>
  <si>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</si>
  <si>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</si>
  <si>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</si>
  <si>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LOS CHAÑARES - PTQ. BAHIA BLANCA</t>
  </si>
  <si>
    <t>TOTAL DE PENALIZACIONES A APLICAR</t>
  </si>
  <si>
    <t>12/1/2009 08:09</t>
  </si>
  <si>
    <t>42b</t>
  </si>
  <si>
    <t>12/1/2009 08:10</t>
  </si>
  <si>
    <t>RF</t>
  </si>
  <si>
    <t>50b</t>
  </si>
  <si>
    <t>19/1/2009 08:40</t>
  </si>
  <si>
    <t>19/1/2009 08:41</t>
  </si>
  <si>
    <t xml:space="preserve">$/100 km-h : LINEAS 220 kV </t>
  </si>
  <si>
    <t xml:space="preserve">$/100 km-h : LINEAS 132 kV </t>
  </si>
  <si>
    <t>CL</t>
  </si>
  <si>
    <t>K</t>
  </si>
  <si>
    <t>Hs.
Indisp.</t>
  </si>
  <si>
    <t>Mtos.
Indisp.</t>
  </si>
  <si>
    <t>Rest.
%</t>
  </si>
  <si>
    <t>R.D.</t>
  </si>
  <si>
    <t>PENALIZACIÓN FORZADA
Por Salida    1ras 3 hs.   hs. Restantes</t>
  </si>
  <si>
    <t>REDUCCIÓN FORZADA
Por Salida       1ras 5 hs.     hs. Restantes</t>
  </si>
  <si>
    <t>REDUCCIÓN
RESTANTE</t>
  </si>
  <si>
    <t>Informó
enTérm.</t>
  </si>
  <si>
    <t xml:space="preserve">P - PROGRAMADA                  </t>
  </si>
  <si>
    <t>F - FORZADA</t>
  </si>
  <si>
    <t>FM</t>
  </si>
  <si>
    <t>P - PROGRAMADA ;   F - FORZADA ;   FM - FUERZA MAYOR</t>
  </si>
  <si>
    <t>1.1.- Incendio de Campos - Aplicación Punto 6.1.5 del Acta Acuerdo</t>
  </si>
  <si>
    <t>1.1.-</t>
  </si>
  <si>
    <t>Incendio</t>
  </si>
  <si>
    <t>ANEXO II al Memorándum D.T.E.E. N°  761  /2010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</si>
</sst>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&quot;$&quot;\ #,##0.000;&quot;$&quot;\ \-#,##0.000"/>
    <numFmt numFmtId="178" formatCode="#,##0.0"/>
    <numFmt numFmtId="179" formatCode="0.000"/>
    <numFmt numFmtId="180" formatCode="&quot;$&quot;#,##0.00\ ;&quot;$&quot;\-#,##0.00\ "/>
    <numFmt numFmtId="181" formatCode="0.0\ \k\V"/>
    <numFmt numFmtId="182" formatCode="0.00\ &quot;km&quot;"/>
    <numFmt numFmtId="183" formatCode="0.00\ &quot;MVA&quot;"/>
    <numFmt numFmtId="184" formatCode="0.0"/>
    <numFmt numFmtId="185" formatCode="dd/mm/yy"/>
    <numFmt numFmtId="186" formatCode="mmm\-yyyy"/>
    <numFmt numFmtId="187" formatCode="dd\-mm\-yy"/>
    <numFmt numFmtId="188" formatCode="mmmm\ d\,\ yyyy"/>
    <numFmt numFmtId="189" formatCode="0.000_)"/>
    <numFmt numFmtId="190" formatCode="#,##0.00000"/>
    <numFmt numFmtId="191" formatCode="0.0000"/>
    <numFmt numFmtId="192" formatCode="#,##0;[Red]#,##0"/>
    <numFmt numFmtId="193" formatCode="#,##0.000000"/>
    <numFmt numFmtId="194" formatCode="#&quot;.&quot;#&quot;.-&quot;"/>
    <numFmt numFmtId="195" formatCode="#&quot;.&quot;#&quot;.&quot;#&quot;.-&quot;"/>
    <numFmt numFmtId="196" formatCode="&quot;$&quot;#,##0.00;&quot;$&quot;\-#,##0.00"/>
    <numFmt numFmtId="197" formatCode="&quot;$&quot;#,##0.00"/>
    <numFmt numFmtId="198" formatCode="#,##0.00;[Red]#,##0.00"/>
    <numFmt numFmtId="199" formatCode="&quot;$&quot;\ #,##0.00"/>
    <numFmt numFmtId="200" formatCode="&quot;$&quot;\ #,##0.0;&quot;$&quot;\ \-#,##0.0"/>
    <numFmt numFmtId="201" formatCode="&quot;$&quot;\ #,##0.0000;&quot;$&quot;\ \-#,##0.0000"/>
    <numFmt numFmtId="202" formatCode="&quot;$&quot;\ #,##0.00000;&quot;$&quot;\ \-#,##0.00000"/>
    <numFmt numFmtId="203" formatCode="&quot;$&quot;\ #,##0.000000;&quot;$&quot;\ \-#,##0.000000"/>
    <numFmt numFmtId="204" formatCode="&quot;$&quot;#,##0.0;&quot;$&quot;\-#,##0.0"/>
    <numFmt numFmtId="205" formatCode="&quot;$&quot;#,##0;&quot;$&quot;\-#,##0"/>
    <numFmt numFmtId="206" formatCode="&quot;$&quot;\ #,##0.0000000;&quot;$&quot;\ \-#,##0.000000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d\-m"/>
    <numFmt numFmtId="211" formatCode="dd/mm/\a\a\a\a\ hh:\n\n"/>
    <numFmt numFmtId="212" formatCode="d\-m\-yy\ h:mm"/>
    <numFmt numFmtId="213" formatCode="#,##0\ &quot;€&quot;;\-#,##0\ &quot;€&quot;"/>
    <numFmt numFmtId="214" formatCode="#,##0\ &quot;€&quot;;[Red]\-#,##0\ &quot;€&quot;"/>
    <numFmt numFmtId="215" formatCode="#,##0.00\ &quot;€&quot;;\-#,##0.00\ &quot;€&quot;"/>
    <numFmt numFmtId="216" formatCode="#,##0.00\ &quot;€&quot;;[Red]\-#,##0.00\ &quot;€&quot;"/>
    <numFmt numFmtId="217" formatCode="_-* #,##0\ &quot;€&quot;_-;\-* #,##0\ &quot;€&quot;_-;_-* &quot;-&quot;\ &quot;€&quot;_-;_-@_-"/>
    <numFmt numFmtId="218" formatCode="_-* #,##0\ _€_-;\-* #,##0\ _€_-;_-* &quot;-&quot;\ _€_-;_-@_-"/>
    <numFmt numFmtId="219" formatCode="_-* #,##0.00\ &quot;€&quot;_-;\-* #,##0.00\ &quot;€&quot;_-;_-* &quot;-&quot;??\ &quot;€&quot;_-;_-@_-"/>
    <numFmt numFmtId="220" formatCode="_-* #,##0.00\ _€_-;\-* #,##0.00\ _€_-;_-* &quot;-&quot;??\ _€_-;_-@_-"/>
    <numFmt numFmtId="221" formatCode="#,##0.000_);[Red]\(#,##0.000\)"/>
    <numFmt numFmtId="222" formatCode="#,##0.0000_);[Red]\(#,##0.0000\)"/>
    <numFmt numFmtId="223" formatCode="#,##0.00000_);[Red]\(#,##0.00000\)"/>
    <numFmt numFmtId="224" formatCode="#,##0.000000_);[Red]\(#,##0.000000\)"/>
    <numFmt numFmtId="225" formatCode="[$€-2]\ #,##0.00_);[Red]\([$€-2]\ #,##0.00\)"/>
  </numFmts>
  <fonts count="84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10"/>
      <color indexed="26"/>
      <name val="Times New Roman"/>
      <family val="1"/>
    </font>
    <font>
      <sz val="10"/>
      <color indexed="14"/>
      <name val="Times New Roman"/>
      <family val="1"/>
    </font>
    <font>
      <sz val="7"/>
      <color indexed="14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8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ck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6" fillId="0" borderId="0" xfId="28" applyFont="1">
      <alignment/>
      <protection/>
    </xf>
    <xf numFmtId="0" fontId="6" fillId="0" borderId="0" xfId="28" applyFont="1" applyFill="1" applyBorder="1">
      <alignment/>
      <protection/>
    </xf>
    <xf numFmtId="0" fontId="8" fillId="0" borderId="0" xfId="28" applyFont="1">
      <alignment/>
      <protection/>
    </xf>
    <xf numFmtId="0" fontId="8" fillId="0" borderId="0" xfId="28" applyFont="1" applyAlignment="1">
      <alignment horizontal="centerContinuous"/>
      <protection/>
    </xf>
    <xf numFmtId="0" fontId="1" fillId="0" borderId="0" xfId="28">
      <alignment/>
      <protection/>
    </xf>
    <xf numFmtId="0" fontId="6" fillId="0" borderId="0" xfId="28" applyFont="1" applyAlignment="1">
      <alignment horizontal="centerContinuous"/>
      <protection/>
    </xf>
    <xf numFmtId="0" fontId="6" fillId="0" borderId="0" xfId="28" applyFont="1" applyBorder="1">
      <alignment/>
      <protection/>
    </xf>
    <xf numFmtId="0" fontId="4" fillId="0" borderId="0" xfId="28" applyFont="1" applyFill="1" applyBorder="1" applyAlignment="1" applyProtection="1">
      <alignment horizontal="centerContinuous"/>
      <protection/>
    </xf>
    <xf numFmtId="0" fontId="10" fillId="0" borderId="0" xfId="28" applyFont="1">
      <alignment/>
      <protection/>
    </xf>
    <xf numFmtId="0" fontId="11" fillId="0" borderId="0" xfId="28" applyFont="1">
      <alignment/>
      <protection/>
    </xf>
    <xf numFmtId="0" fontId="13" fillId="0" borderId="1" xfId="28" applyFont="1" applyBorder="1" applyAlignment="1">
      <alignment horizontal="centerContinuous"/>
      <protection/>
    </xf>
    <xf numFmtId="0" fontId="13" fillId="0" borderId="0" xfId="28" applyFont="1" applyBorder="1" applyAlignment="1">
      <alignment horizontal="centerContinuous"/>
      <protection/>
    </xf>
    <xf numFmtId="0" fontId="6" fillId="0" borderId="1" xfId="28" applyFont="1" applyBorder="1">
      <alignment/>
      <protection/>
    </xf>
    <xf numFmtId="0" fontId="6" fillId="0" borderId="2" xfId="28" applyFont="1" applyBorder="1">
      <alignment/>
      <protection/>
    </xf>
    <xf numFmtId="0" fontId="6" fillId="0" borderId="0" xfId="28" applyFont="1" applyBorder="1" applyAlignment="1">
      <alignment horizontal="center"/>
      <protection/>
    </xf>
    <xf numFmtId="0" fontId="9" fillId="0" borderId="0" xfId="28" applyFont="1" applyAlignment="1" applyProtection="1">
      <alignment horizontal="centerContinuous"/>
      <protection locked="0"/>
    </xf>
    <xf numFmtId="0" fontId="12" fillId="0" borderId="0" xfId="28" applyFont="1" applyAlignment="1" applyProtection="1">
      <alignment horizontal="centerContinuous"/>
      <protection locked="0"/>
    </xf>
    <xf numFmtId="0" fontId="4" fillId="0" borderId="0" xfId="28" applyFont="1" applyBorder="1" applyAlignment="1" applyProtection="1">
      <alignment horizontal="centerContinuous"/>
      <protection/>
    </xf>
    <xf numFmtId="0" fontId="6" fillId="0" borderId="3" xfId="28" applyFont="1" applyBorder="1">
      <alignment/>
      <protection/>
    </xf>
    <xf numFmtId="0" fontId="6" fillId="0" borderId="4" xfId="28" applyFont="1" applyBorder="1">
      <alignment/>
      <protection/>
    </xf>
    <xf numFmtId="0" fontId="6" fillId="0" borderId="5" xfId="28" applyFont="1" applyBorder="1">
      <alignment/>
      <protection/>
    </xf>
    <xf numFmtId="0" fontId="15" fillId="0" borderId="0" xfId="28" applyFont="1">
      <alignment/>
      <protection/>
    </xf>
    <xf numFmtId="0" fontId="15" fillId="0" borderId="1" xfId="28" applyFont="1" applyBorder="1">
      <alignment/>
      <protection/>
    </xf>
    <xf numFmtId="0" fontId="16" fillId="0" borderId="0" xfId="28" applyFont="1" applyBorder="1">
      <alignment/>
      <protection/>
    </xf>
    <xf numFmtId="0" fontId="15" fillId="0" borderId="0" xfId="28" applyFont="1" applyBorder="1">
      <alignment/>
      <protection/>
    </xf>
    <xf numFmtId="0" fontId="15" fillId="0" borderId="2" xfId="28" applyFont="1" applyBorder="1">
      <alignment/>
      <protection/>
    </xf>
    <xf numFmtId="0" fontId="3" fillId="0" borderId="0" xfId="28" applyFont="1" applyBorder="1">
      <alignment/>
      <protection/>
    </xf>
    <xf numFmtId="0" fontId="13" fillId="0" borderId="0" xfId="28" applyFont="1" applyFill="1" applyBorder="1" applyAlignment="1" applyProtection="1">
      <alignment horizontal="centerContinuous"/>
      <protection locked="0"/>
    </xf>
    <xf numFmtId="0" fontId="13" fillId="0" borderId="0" xfId="28" applyFont="1" applyAlignment="1">
      <alignment horizontal="centerContinuous"/>
      <protection/>
    </xf>
    <xf numFmtId="0" fontId="13" fillId="0" borderId="0" xfId="28" applyFont="1" applyBorder="1" applyAlignment="1" applyProtection="1">
      <alignment horizontal="centerContinuous"/>
      <protection/>
    </xf>
    <xf numFmtId="0" fontId="13" fillId="0" borderId="2" xfId="28" applyFont="1" applyBorder="1" applyAlignment="1">
      <alignment horizontal="centerContinuous"/>
      <protection/>
    </xf>
    <xf numFmtId="0" fontId="12" fillId="0" borderId="0" xfId="28" applyFont="1" applyBorder="1">
      <alignment/>
      <protection/>
    </xf>
    <xf numFmtId="0" fontId="3" fillId="0" borderId="0" xfId="28" applyFont="1" applyBorder="1" applyProtection="1">
      <alignment/>
      <protection/>
    </xf>
    <xf numFmtId="0" fontId="6" fillId="0" borderId="0" xfId="28" applyFont="1" applyBorder="1" applyProtection="1">
      <alignment/>
      <protection/>
    </xf>
    <xf numFmtId="0" fontId="1" fillId="0" borderId="6" xfId="28" applyFont="1" applyBorder="1" applyAlignment="1" applyProtection="1">
      <alignment horizontal="center"/>
      <protection/>
    </xf>
    <xf numFmtId="179" fontId="1" fillId="0" borderId="6" xfId="28" applyNumberFormat="1" applyFont="1" applyBorder="1" applyAlignment="1">
      <alignment horizontal="centerContinuous"/>
      <protection/>
    </xf>
    <xf numFmtId="0" fontId="3" fillId="0" borderId="7" xfId="28" applyFont="1" applyBorder="1" applyAlignment="1" applyProtection="1">
      <alignment horizontal="centerContinuous"/>
      <protection/>
    </xf>
    <xf numFmtId="0" fontId="3" fillId="0" borderId="0" xfId="28" applyFont="1" applyBorder="1" applyAlignment="1" applyProtection="1">
      <alignment/>
      <protection/>
    </xf>
    <xf numFmtId="0" fontId="1" fillId="0" borderId="0" xfId="28" applyFont="1" applyBorder="1" applyAlignment="1">
      <alignment horizontal="right"/>
      <protection/>
    </xf>
    <xf numFmtId="0" fontId="1" fillId="0" borderId="0" xfId="28" applyFont="1" applyBorder="1" applyAlignment="1" applyProtection="1">
      <alignment horizontal="center"/>
      <protection locked="0"/>
    </xf>
    <xf numFmtId="0" fontId="1" fillId="0" borderId="0" xfId="28" applyFont="1" applyAlignment="1" applyProtection="1">
      <alignment/>
      <protection/>
    </xf>
    <xf numFmtId="175" fontId="6" fillId="0" borderId="7" xfId="28" applyNumberFormat="1" applyFont="1" applyBorder="1" applyAlignment="1">
      <alignment horizontal="centerContinuous"/>
      <protection/>
    </xf>
    <xf numFmtId="175" fontId="6" fillId="0" borderId="0" xfId="28" applyNumberFormat="1" applyFont="1" applyBorder="1" applyAlignment="1">
      <alignment/>
      <protection/>
    </xf>
    <xf numFmtId="0" fontId="1" fillId="0" borderId="0" xfId="28" applyFont="1" applyAlignment="1">
      <alignment horizontal="right"/>
      <protection/>
    </xf>
    <xf numFmtId="175" fontId="6" fillId="0" borderId="0" xfId="28" applyNumberFormat="1" applyFont="1" applyBorder="1">
      <alignment/>
      <protection/>
    </xf>
    <xf numFmtId="0" fontId="6" fillId="0" borderId="0" xfId="28" applyFont="1" applyAlignment="1">
      <alignment horizontal="center" vertical="center"/>
      <protection/>
    </xf>
    <xf numFmtId="0" fontId="6" fillId="0" borderId="1" xfId="28" applyFont="1" applyBorder="1" applyAlignment="1">
      <alignment horizontal="center" vertical="center"/>
      <protection/>
    </xf>
    <xf numFmtId="0" fontId="17" fillId="0" borderId="8" xfId="28" applyFont="1" applyBorder="1" applyAlignment="1">
      <alignment horizontal="center" vertical="center"/>
      <protection/>
    </xf>
    <xf numFmtId="0" fontId="17" fillId="0" borderId="8" xfId="28" applyFont="1" applyBorder="1" applyAlignment="1" applyProtection="1">
      <alignment horizontal="center" vertical="center"/>
      <protection/>
    </xf>
    <xf numFmtId="0" fontId="17" fillId="0" borderId="8" xfId="28" applyFont="1" applyBorder="1" applyAlignment="1" applyProtection="1">
      <alignment horizontal="center" vertical="center" wrapText="1"/>
      <protection/>
    </xf>
    <xf numFmtId="0" fontId="18" fillId="2" borderId="8" xfId="28" applyFont="1" applyFill="1" applyBorder="1" applyAlignment="1" applyProtection="1">
      <alignment horizontal="center" vertical="center"/>
      <protection/>
    </xf>
    <xf numFmtId="0" fontId="20" fillId="3" borderId="8" xfId="28" applyFont="1" applyFill="1" applyBorder="1" applyAlignment="1" applyProtection="1">
      <alignment horizontal="center" vertical="center" wrapText="1"/>
      <protection/>
    </xf>
    <xf numFmtId="0" fontId="21" fillId="4" borderId="8" xfId="28" applyFont="1" applyFill="1" applyBorder="1" applyAlignment="1">
      <alignment horizontal="center" vertical="center" wrapText="1"/>
      <protection/>
    </xf>
    <xf numFmtId="0" fontId="22" fillId="5" borderId="8" xfId="28" applyFont="1" applyFill="1" applyBorder="1" applyAlignment="1">
      <alignment horizontal="center" vertical="center" wrapText="1"/>
      <protection/>
    </xf>
    <xf numFmtId="0" fontId="23" fillId="2" borderId="6" xfId="28" applyFont="1" applyFill="1" applyBorder="1" applyAlignment="1" applyProtection="1">
      <alignment horizontal="centerContinuous" vertical="center" wrapText="1"/>
      <protection/>
    </xf>
    <xf numFmtId="0" fontId="24" fillId="2" borderId="9" xfId="28" applyFont="1" applyFill="1" applyBorder="1" applyAlignment="1">
      <alignment horizontal="centerContinuous"/>
      <protection/>
    </xf>
    <xf numFmtId="0" fontId="23" fillId="2" borderId="7" xfId="28" applyFont="1" applyFill="1" applyBorder="1" applyAlignment="1">
      <alignment horizontal="centerContinuous" vertical="center"/>
      <protection/>
    </xf>
    <xf numFmtId="0" fontId="21" fillId="6" borderId="6" xfId="28" applyFont="1" applyFill="1" applyBorder="1" applyAlignment="1" applyProtection="1">
      <alignment horizontal="centerContinuous" vertical="center" wrapText="1"/>
      <protection/>
    </xf>
    <xf numFmtId="0" fontId="21" fillId="6" borderId="9" xfId="28" applyFont="1" applyFill="1" applyBorder="1" applyAlignment="1">
      <alignment horizontal="centerContinuous" vertical="center"/>
      <protection/>
    </xf>
    <xf numFmtId="0" fontId="21" fillId="6" borderId="7" xfId="28" applyFont="1" applyFill="1" applyBorder="1" applyAlignment="1">
      <alignment horizontal="centerContinuous" vertical="center"/>
      <protection/>
    </xf>
    <xf numFmtId="0" fontId="25" fillId="7" borderId="8" xfId="28" applyFont="1" applyFill="1" applyBorder="1" applyAlignment="1">
      <alignment horizontal="center" vertical="center" wrapText="1"/>
      <protection/>
    </xf>
    <xf numFmtId="0" fontId="26" fillId="8" borderId="8" xfId="28" applyFont="1" applyFill="1" applyBorder="1" applyAlignment="1">
      <alignment horizontal="center" vertical="center" wrapText="1"/>
      <protection/>
    </xf>
    <xf numFmtId="0" fontId="17" fillId="0" borderId="8" xfId="28" applyFont="1" applyBorder="1" applyAlignment="1">
      <alignment horizontal="center" vertical="center" wrapText="1"/>
      <protection/>
    </xf>
    <xf numFmtId="0" fontId="6" fillId="0" borderId="2" xfId="28" applyFont="1" applyBorder="1" applyAlignment="1">
      <alignment horizontal="center" vertical="center"/>
      <protection/>
    </xf>
    <xf numFmtId="0" fontId="6" fillId="0" borderId="10" xfId="28" applyFont="1" applyBorder="1" applyProtection="1">
      <alignment/>
      <protection locked="0"/>
    </xf>
    <xf numFmtId="0" fontId="6" fillId="0" borderId="10" xfId="28" applyFont="1" applyBorder="1" applyAlignment="1" applyProtection="1">
      <alignment horizontal="center"/>
      <protection locked="0"/>
    </xf>
    <xf numFmtId="0" fontId="27" fillId="2" borderId="10" xfId="28" applyFont="1" applyFill="1" applyBorder="1" applyProtection="1">
      <alignment/>
      <protection locked="0"/>
    </xf>
    <xf numFmtId="0" fontId="6" fillId="0" borderId="10" xfId="28" applyFont="1" applyBorder="1" applyAlignment="1">
      <alignment horizontal="center"/>
      <protection/>
    </xf>
    <xf numFmtId="0" fontId="28" fillId="3" borderId="10" xfId="28" applyFont="1" applyFill="1" applyBorder="1" applyProtection="1">
      <alignment/>
      <protection locked="0"/>
    </xf>
    <xf numFmtId="0" fontId="29" fillId="4" borderId="10" xfId="28" applyFont="1" applyFill="1" applyBorder="1" applyProtection="1">
      <alignment/>
      <protection locked="0"/>
    </xf>
    <xf numFmtId="0" fontId="30" fillId="5" borderId="10" xfId="28" applyFont="1" applyFill="1" applyBorder="1" applyProtection="1">
      <alignment/>
      <protection locked="0"/>
    </xf>
    <xf numFmtId="0" fontId="31" fillId="2" borderId="10" xfId="28" applyFont="1" applyFill="1" applyBorder="1" applyAlignment="1" applyProtection="1">
      <alignment horizontal="center"/>
      <protection locked="0"/>
    </xf>
    <xf numFmtId="0" fontId="31" fillId="2" borderId="10" xfId="28" applyFont="1" applyFill="1" applyBorder="1" applyProtection="1">
      <alignment/>
      <protection locked="0"/>
    </xf>
    <xf numFmtId="0" fontId="29" fillId="6" borderId="10" xfId="28" applyFont="1" applyFill="1" applyBorder="1" applyProtection="1">
      <alignment/>
      <protection locked="0"/>
    </xf>
    <xf numFmtId="0" fontId="32" fillId="7" borderId="10" xfId="28" applyFont="1" applyFill="1" applyBorder="1" applyProtection="1">
      <alignment/>
      <protection locked="0"/>
    </xf>
    <xf numFmtId="0" fontId="33" fillId="8" borderId="10" xfId="28" applyFont="1" applyFill="1" applyBorder="1" applyProtection="1">
      <alignment/>
      <protection locked="0"/>
    </xf>
    <xf numFmtId="180" fontId="34" fillId="0" borderId="10" xfId="28" applyNumberFormat="1" applyFont="1" applyBorder="1" applyAlignment="1">
      <alignment horizontal="right"/>
      <protection/>
    </xf>
    <xf numFmtId="0" fontId="6" fillId="0" borderId="11" xfId="28" applyFont="1" applyBorder="1" applyProtection="1">
      <alignment/>
      <protection locked="0"/>
    </xf>
    <xf numFmtId="0" fontId="6" fillId="0" borderId="12" xfId="28" applyFont="1" applyBorder="1" applyAlignment="1" applyProtection="1">
      <alignment horizontal="center"/>
      <protection locked="0"/>
    </xf>
    <xf numFmtId="0" fontId="27" fillId="2" borderId="11" xfId="28" applyFont="1" applyFill="1" applyBorder="1" applyProtection="1">
      <alignment/>
      <protection locked="0"/>
    </xf>
    <xf numFmtId="0" fontId="6" fillId="0" borderId="11" xfId="28" applyFont="1" applyBorder="1" applyAlignment="1" applyProtection="1">
      <alignment horizontal="center"/>
      <protection locked="0"/>
    </xf>
    <xf numFmtId="0" fontId="6" fillId="0" borderId="11" xfId="28" applyFont="1" applyBorder="1" applyAlignment="1">
      <alignment horizontal="center"/>
      <protection/>
    </xf>
    <xf numFmtId="0" fontId="28" fillId="3" borderId="11" xfId="28" applyFont="1" applyFill="1" applyBorder="1" applyProtection="1">
      <alignment/>
      <protection locked="0"/>
    </xf>
    <xf numFmtId="0" fontId="29" fillId="4" borderId="11" xfId="28" applyFont="1" applyFill="1" applyBorder="1" applyProtection="1">
      <alignment/>
      <protection locked="0"/>
    </xf>
    <xf numFmtId="0" fontId="30" fillId="5" borderId="11" xfId="28" applyFont="1" applyFill="1" applyBorder="1" applyProtection="1">
      <alignment/>
      <protection locked="0"/>
    </xf>
    <xf numFmtId="0" fontId="31" fillId="2" borderId="11" xfId="28" applyFont="1" applyFill="1" applyBorder="1" applyAlignment="1" applyProtection="1">
      <alignment horizontal="center"/>
      <protection locked="0"/>
    </xf>
    <xf numFmtId="0" fontId="31" fillId="2" borderId="11" xfId="28" applyFont="1" applyFill="1" applyBorder="1" applyProtection="1">
      <alignment/>
      <protection locked="0"/>
    </xf>
    <xf numFmtId="0" fontId="29" fillId="6" borderId="11" xfId="28" applyFont="1" applyFill="1" applyBorder="1" applyProtection="1">
      <alignment/>
      <protection locked="0"/>
    </xf>
    <xf numFmtId="0" fontId="32" fillId="7" borderId="11" xfId="28" applyFont="1" applyFill="1" applyBorder="1" applyProtection="1">
      <alignment/>
      <protection locked="0"/>
    </xf>
    <xf numFmtId="0" fontId="33" fillId="8" borderId="11" xfId="28" applyFont="1" applyFill="1" applyBorder="1" applyProtection="1">
      <alignment/>
      <protection locked="0"/>
    </xf>
    <xf numFmtId="0" fontId="34" fillId="0" borderId="11" xfId="28" applyFont="1" applyBorder="1" applyAlignment="1">
      <alignment horizontal="center"/>
      <protection/>
    </xf>
    <xf numFmtId="2" fontId="6" fillId="0" borderId="12" xfId="28" applyNumberFormat="1" applyFont="1" applyBorder="1" applyAlignment="1" applyProtection="1">
      <alignment horizontal="center"/>
      <protection locked="0"/>
    </xf>
    <xf numFmtId="2" fontId="6" fillId="0" borderId="11" xfId="28" applyNumberFormat="1" applyFont="1" applyBorder="1" applyAlignment="1" applyProtection="1">
      <alignment horizontal="center"/>
      <protection locked="0"/>
    </xf>
    <xf numFmtId="176" fontId="27" fillId="2" borderId="11" xfId="28" applyNumberFormat="1" applyFont="1" applyFill="1" applyBorder="1" applyAlignment="1" applyProtection="1">
      <alignment horizontal="center"/>
      <protection locked="0"/>
    </xf>
    <xf numFmtId="22" fontId="6" fillId="0" borderId="11" xfId="28" applyNumberFormat="1" applyFont="1" applyBorder="1" applyAlignment="1" applyProtection="1">
      <alignment horizontal="center"/>
      <protection locked="0"/>
    </xf>
    <xf numFmtId="2" fontId="6" fillId="0" borderId="11" xfId="28" applyNumberFormat="1" applyFont="1" applyBorder="1" applyAlignment="1" applyProtection="1">
      <alignment horizontal="center"/>
      <protection/>
    </xf>
    <xf numFmtId="1" fontId="6" fillId="0" borderId="11" xfId="28" applyNumberFormat="1" applyFont="1" applyBorder="1" applyAlignment="1" applyProtection="1">
      <alignment horizontal="center"/>
      <protection/>
    </xf>
    <xf numFmtId="176" fontId="6" fillId="0" borderId="11" xfId="28" applyNumberFormat="1" applyFont="1" applyBorder="1" applyAlignment="1" applyProtection="1">
      <alignment horizontal="center"/>
      <protection locked="0"/>
    </xf>
    <xf numFmtId="176" fontId="6" fillId="0" borderId="11" xfId="28" applyNumberFormat="1" applyFont="1" applyBorder="1" applyAlignment="1" applyProtection="1" quotePrefix="1">
      <alignment horizontal="center"/>
      <protection locked="0"/>
    </xf>
    <xf numFmtId="176" fontId="28" fillId="3" borderId="11" xfId="28" applyNumberFormat="1" applyFont="1" applyFill="1" applyBorder="1" applyAlignment="1" applyProtection="1" quotePrefix="1">
      <alignment horizontal="center"/>
      <protection locked="0"/>
    </xf>
    <xf numFmtId="2" fontId="29" fillId="4" borderId="11" xfId="28" applyNumberFormat="1" applyFont="1" applyFill="1" applyBorder="1" applyAlignment="1" applyProtection="1">
      <alignment horizontal="center"/>
      <protection locked="0"/>
    </xf>
    <xf numFmtId="2" fontId="30" fillId="5" borderId="11" xfId="28" applyNumberFormat="1" applyFont="1" applyFill="1" applyBorder="1" applyAlignment="1" applyProtection="1">
      <alignment horizontal="center"/>
      <protection locked="0"/>
    </xf>
    <xf numFmtId="176" fontId="31" fillId="2" borderId="11" xfId="28" applyNumberFormat="1" applyFont="1" applyFill="1" applyBorder="1" applyAlignment="1" applyProtection="1" quotePrefix="1">
      <alignment horizontal="center"/>
      <protection locked="0"/>
    </xf>
    <xf numFmtId="4" fontId="31" fillId="2" borderId="11" xfId="28" applyNumberFormat="1" applyFont="1" applyFill="1" applyBorder="1" applyAlignment="1" applyProtection="1">
      <alignment horizontal="center"/>
      <protection locked="0"/>
    </xf>
    <xf numFmtId="176" fontId="29" fillId="6" borderId="11" xfId="28" applyNumberFormat="1" applyFont="1" applyFill="1" applyBorder="1" applyAlignment="1" applyProtection="1" quotePrefix="1">
      <alignment horizontal="center"/>
      <protection locked="0"/>
    </xf>
    <xf numFmtId="4" fontId="29" fillId="6" borderId="11" xfId="28" applyNumberFormat="1" applyFont="1" applyFill="1" applyBorder="1" applyAlignment="1" applyProtection="1">
      <alignment horizontal="center"/>
      <protection locked="0"/>
    </xf>
    <xf numFmtId="4" fontId="32" fillId="7" borderId="11" xfId="28" applyNumberFormat="1" applyFont="1" applyFill="1" applyBorder="1" applyAlignment="1" applyProtection="1">
      <alignment horizontal="center"/>
      <protection locked="0"/>
    </xf>
    <xf numFmtId="4" fontId="33" fillId="8" borderId="11" xfId="28" applyNumberFormat="1" applyFont="1" applyFill="1" applyBorder="1" applyAlignment="1" applyProtection="1">
      <alignment horizontal="center"/>
      <protection locked="0"/>
    </xf>
    <xf numFmtId="4" fontId="6" fillId="0" borderId="11" xfId="28" applyNumberFormat="1" applyFont="1" applyBorder="1" applyAlignment="1" applyProtection="1">
      <alignment horizontal="center"/>
      <protection locked="0"/>
    </xf>
    <xf numFmtId="4" fontId="34" fillId="0" borderId="11" xfId="28" applyNumberFormat="1" applyFont="1" applyBorder="1" applyAlignment="1">
      <alignment horizontal="right"/>
      <protection/>
    </xf>
    <xf numFmtId="2" fontId="6" fillId="0" borderId="2" xfId="28" applyNumberFormat="1" applyFont="1" applyBorder="1">
      <alignment/>
      <protection/>
    </xf>
    <xf numFmtId="0" fontId="6" fillId="0" borderId="1" xfId="28" applyFont="1" applyBorder="1" applyAlignment="1">
      <alignment horizontal="center"/>
      <protection/>
    </xf>
    <xf numFmtId="0" fontId="6" fillId="0" borderId="13" xfId="28" applyFont="1" applyBorder="1" applyAlignment="1" applyProtection="1">
      <alignment horizontal="center"/>
      <protection locked="0"/>
    </xf>
    <xf numFmtId="176" fontId="6" fillId="0" borderId="13" xfId="28" applyNumberFormat="1" applyFont="1" applyBorder="1" applyAlignment="1" applyProtection="1">
      <alignment horizontal="center"/>
      <protection/>
    </xf>
    <xf numFmtId="176" fontId="27" fillId="2" borderId="13" xfId="28" applyNumberFormat="1" applyFont="1" applyFill="1" applyBorder="1" applyAlignment="1" applyProtection="1">
      <alignment horizontal="center"/>
      <protection/>
    </xf>
    <xf numFmtId="7" fontId="34" fillId="0" borderId="14" xfId="28" applyNumberFormat="1" applyFont="1" applyBorder="1" applyAlignment="1">
      <alignment horizontal="center"/>
      <protection/>
    </xf>
    <xf numFmtId="0" fontId="36" fillId="0" borderId="15" xfId="28" applyFont="1" applyBorder="1" applyAlignment="1">
      <alignment horizontal="center"/>
      <protection/>
    </xf>
    <xf numFmtId="0" fontId="37" fillId="0" borderId="0" xfId="28" applyFont="1" applyBorder="1" applyAlignment="1" applyProtection="1">
      <alignment horizontal="left"/>
      <protection/>
    </xf>
    <xf numFmtId="0" fontId="6" fillId="0" borderId="0" xfId="28" applyFont="1" applyBorder="1" applyAlignment="1" applyProtection="1">
      <alignment horizontal="center"/>
      <protection/>
    </xf>
    <xf numFmtId="2" fontId="6" fillId="0" borderId="0" xfId="28" applyNumberFormat="1" applyFont="1" applyBorder="1" applyAlignment="1" applyProtection="1">
      <alignment horizontal="center"/>
      <protection/>
    </xf>
    <xf numFmtId="176" fontId="6" fillId="0" borderId="0" xfId="28" applyNumberFormat="1" applyFont="1" applyBorder="1" applyAlignment="1" applyProtection="1">
      <alignment horizontal="center"/>
      <protection/>
    </xf>
    <xf numFmtId="176" fontId="6" fillId="0" borderId="0" xfId="28" applyNumberFormat="1" applyFont="1" applyBorder="1" applyAlignment="1" applyProtection="1" quotePrefix="1">
      <alignment horizontal="center"/>
      <protection/>
    </xf>
    <xf numFmtId="2" fontId="29" fillId="4" borderId="8" xfId="28" applyNumberFormat="1" applyFont="1" applyFill="1" applyBorder="1" applyAlignment="1">
      <alignment horizontal="center"/>
      <protection/>
    </xf>
    <xf numFmtId="2" fontId="30" fillId="5" borderId="8" xfId="28" applyNumberFormat="1" applyFont="1" applyFill="1" applyBorder="1" applyAlignment="1">
      <alignment horizontal="center"/>
      <protection/>
    </xf>
    <xf numFmtId="176" fontId="31" fillId="2" borderId="8" xfId="28" applyNumberFormat="1" applyFont="1" applyFill="1" applyBorder="1" applyAlignment="1" applyProtection="1" quotePrefix="1">
      <alignment horizontal="center"/>
      <protection/>
    </xf>
    <xf numFmtId="176" fontId="29" fillId="6" borderId="8" xfId="28" applyNumberFormat="1" applyFont="1" applyFill="1" applyBorder="1" applyAlignment="1" applyProtection="1" quotePrefix="1">
      <alignment horizontal="center"/>
      <protection/>
    </xf>
    <xf numFmtId="176" fontId="32" fillId="7" borderId="8" xfId="28" applyNumberFormat="1" applyFont="1" applyFill="1" applyBorder="1" applyAlignment="1" applyProtection="1" quotePrefix="1">
      <alignment horizontal="center"/>
      <protection/>
    </xf>
    <xf numFmtId="176" fontId="33" fillId="8" borderId="8" xfId="28" applyNumberFormat="1" applyFont="1" applyFill="1" applyBorder="1" applyAlignment="1" applyProtection="1" quotePrefix="1">
      <alignment horizontal="center"/>
      <protection/>
    </xf>
    <xf numFmtId="4" fontId="7" fillId="0" borderId="0" xfId="28" applyNumberFormat="1" applyFont="1" applyBorder="1" applyAlignment="1">
      <alignment horizontal="center"/>
      <protection/>
    </xf>
    <xf numFmtId="8" fontId="2" fillId="0" borderId="8" xfId="28" applyNumberFormat="1" applyFont="1" applyBorder="1" applyAlignment="1" applyProtection="1">
      <alignment horizontal="right"/>
      <protection locked="0"/>
    </xf>
    <xf numFmtId="2" fontId="6" fillId="0" borderId="2" xfId="28" applyNumberFormat="1" applyFont="1" applyBorder="1" applyAlignment="1">
      <alignment horizontal="center"/>
      <protection/>
    </xf>
    <xf numFmtId="0" fontId="36" fillId="0" borderId="0" xfId="28" applyFont="1">
      <alignment/>
      <protection/>
    </xf>
    <xf numFmtId="0" fontId="36" fillId="0" borderId="1" xfId="28" applyFont="1" applyBorder="1">
      <alignment/>
      <protection/>
    </xf>
    <xf numFmtId="0" fontId="36" fillId="0" borderId="0" xfId="28" applyFont="1" applyBorder="1" applyAlignment="1">
      <alignment horizontal="center"/>
      <protection/>
    </xf>
    <xf numFmtId="0" fontId="37" fillId="0" borderId="0" xfId="28" applyFont="1" applyBorder="1" applyAlignment="1" applyProtection="1">
      <alignment horizontal="left" vertical="top"/>
      <protection/>
    </xf>
    <xf numFmtId="0" fontId="36" fillId="0" borderId="0" xfId="28" applyFont="1" applyBorder="1" applyAlignment="1" applyProtection="1">
      <alignment horizontal="center"/>
      <protection/>
    </xf>
    <xf numFmtId="2" fontId="36" fillId="0" borderId="0" xfId="28" applyNumberFormat="1" applyFont="1" applyBorder="1" applyAlignment="1" applyProtection="1">
      <alignment horizontal="center"/>
      <protection/>
    </xf>
    <xf numFmtId="176" fontId="36" fillId="0" borderId="0" xfId="28" applyNumberFormat="1" applyFont="1" applyBorder="1" applyAlignment="1" applyProtection="1">
      <alignment horizontal="center"/>
      <protection/>
    </xf>
    <xf numFmtId="176" fontId="36" fillId="0" borderId="0" xfId="28" applyNumberFormat="1" applyFont="1" applyBorder="1" applyAlignment="1" applyProtection="1" quotePrefix="1">
      <alignment horizontal="center"/>
      <protection/>
    </xf>
    <xf numFmtId="2" fontId="38" fillId="0" borderId="0" xfId="28" applyNumberFormat="1" applyFont="1" applyBorder="1" applyAlignment="1">
      <alignment horizontal="center"/>
      <protection/>
    </xf>
    <xf numFmtId="176" fontId="39" fillId="0" borderId="0" xfId="28" applyNumberFormat="1" applyFont="1" applyBorder="1" applyAlignment="1" applyProtection="1" quotePrefix="1">
      <alignment horizontal="center"/>
      <protection/>
    </xf>
    <xf numFmtId="4" fontId="39" fillId="0" borderId="0" xfId="28" applyNumberFormat="1" applyFont="1" applyBorder="1" applyAlignment="1">
      <alignment horizontal="center"/>
      <protection/>
    </xf>
    <xf numFmtId="8" fontId="40" fillId="0" borderId="0" xfId="28" applyNumberFormat="1" applyFont="1" applyBorder="1" applyAlignment="1" applyProtection="1">
      <alignment horizontal="right"/>
      <protection locked="0"/>
    </xf>
    <xf numFmtId="2" fontId="36" fillId="0" borderId="2" xfId="28" applyNumberFormat="1" applyFont="1" applyBorder="1" applyAlignment="1">
      <alignment horizontal="center"/>
      <protection/>
    </xf>
    <xf numFmtId="0" fontId="6" fillId="0" borderId="16" xfId="28" applyFont="1" applyBorder="1">
      <alignment/>
      <protection/>
    </xf>
    <xf numFmtId="0" fontId="6" fillId="0" borderId="17" xfId="28" applyFont="1" applyBorder="1">
      <alignment/>
      <protection/>
    </xf>
    <xf numFmtId="0" fontId="6" fillId="0" borderId="18" xfId="28" applyFont="1" applyBorder="1">
      <alignment/>
      <protection/>
    </xf>
    <xf numFmtId="0" fontId="1" fillId="0" borderId="0" xfId="28" applyBorder="1">
      <alignment/>
      <protection/>
    </xf>
    <xf numFmtId="0" fontId="8" fillId="0" borderId="0" xfId="28" applyFont="1" applyFill="1">
      <alignment/>
      <protection/>
    </xf>
    <xf numFmtId="0" fontId="8" fillId="0" borderId="0" xfId="28" applyFont="1" applyFill="1" applyAlignment="1">
      <alignment horizontal="centerContinuous"/>
      <protection/>
    </xf>
    <xf numFmtId="0" fontId="6" fillId="0" borderId="0" xfId="28" applyFont="1" applyFill="1" applyAlignment="1">
      <alignment horizontal="centerContinuous"/>
      <protection/>
    </xf>
    <xf numFmtId="0" fontId="10" fillId="0" borderId="0" xfId="28" applyFont="1" applyFill="1" applyAlignment="1">
      <alignment horizontal="centerContinuous"/>
      <protection/>
    </xf>
    <xf numFmtId="0" fontId="10" fillId="0" borderId="0" xfId="28" applyFont="1" applyFill="1">
      <alignment/>
      <protection/>
    </xf>
    <xf numFmtId="0" fontId="6" fillId="0" borderId="0" xfId="28" applyFont="1" applyFill="1">
      <alignment/>
      <protection/>
    </xf>
    <xf numFmtId="0" fontId="6" fillId="0" borderId="3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5" xfId="28" applyFont="1" applyFill="1" applyBorder="1">
      <alignment/>
      <protection/>
    </xf>
    <xf numFmtId="0" fontId="15" fillId="0" borderId="1" xfId="28" applyFont="1" applyFill="1" applyBorder="1">
      <alignment/>
      <protection/>
    </xf>
    <xf numFmtId="0" fontId="15" fillId="0" borderId="0" xfId="28" applyFont="1" applyFill="1" applyBorder="1">
      <alignment/>
      <protection/>
    </xf>
    <xf numFmtId="0" fontId="16" fillId="0" borderId="0" xfId="28" applyFont="1" applyFill="1" applyBorder="1">
      <alignment/>
      <protection/>
    </xf>
    <xf numFmtId="0" fontId="15" fillId="0" borderId="0" xfId="28" applyFont="1" applyFill="1">
      <alignment/>
      <protection/>
    </xf>
    <xf numFmtId="0" fontId="15" fillId="0" borderId="2" xfId="28" applyFont="1" applyFill="1" applyBorder="1">
      <alignment/>
      <protection/>
    </xf>
    <xf numFmtId="0" fontId="6" fillId="0" borderId="1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3" fillId="0" borderId="0" xfId="28" applyFont="1" applyFill="1" applyBorder="1">
      <alignment/>
      <protection/>
    </xf>
    <xf numFmtId="0" fontId="16" fillId="0" borderId="0" xfId="28" applyFont="1" applyFill="1">
      <alignment/>
      <protection/>
    </xf>
    <xf numFmtId="0" fontId="15" fillId="0" borderId="0" xfId="28" applyFont="1" applyFill="1" applyBorder="1" applyProtection="1">
      <alignment/>
      <protection/>
    </xf>
    <xf numFmtId="0" fontId="6" fillId="0" borderId="0" xfId="28" applyFont="1" applyFill="1" applyBorder="1" applyAlignment="1" applyProtection="1">
      <alignment horizontal="left"/>
      <protection/>
    </xf>
    <xf numFmtId="172" fontId="6" fillId="0" borderId="0" xfId="28" applyNumberFormat="1" applyFont="1" applyFill="1" applyBorder="1" applyProtection="1">
      <alignment/>
      <protection/>
    </xf>
    <xf numFmtId="0" fontId="6" fillId="0" borderId="0" xfId="28" applyFont="1" applyFill="1" applyBorder="1" applyProtection="1">
      <alignment/>
      <protection/>
    </xf>
    <xf numFmtId="0" fontId="13" fillId="0" borderId="1" xfId="28" applyFont="1" applyFill="1" applyBorder="1" applyAlignment="1">
      <alignment horizontal="centerContinuous"/>
      <protection/>
    </xf>
    <xf numFmtId="0" fontId="13" fillId="0" borderId="0" xfId="28" applyFont="1" applyFill="1" applyBorder="1" applyAlignment="1">
      <alignment horizontal="centerContinuous"/>
      <protection/>
    </xf>
    <xf numFmtId="0" fontId="13" fillId="0" borderId="2" xfId="28" applyFont="1" applyFill="1" applyBorder="1" applyAlignment="1">
      <alignment horizontal="centerContinuous"/>
      <protection/>
    </xf>
    <xf numFmtId="0" fontId="6" fillId="0" borderId="0" xfId="28" applyFont="1" applyFill="1" applyBorder="1" applyAlignment="1">
      <alignment horizontal="center"/>
      <protection/>
    </xf>
    <xf numFmtId="0" fontId="14" fillId="0" borderId="0" xfId="28" applyFont="1" applyFill="1" applyBorder="1" applyAlignment="1">
      <alignment horizontal="left"/>
      <protection/>
    </xf>
    <xf numFmtId="0" fontId="1" fillId="0" borderId="6" xfId="28" applyFont="1" applyFill="1" applyBorder="1" applyAlignment="1" applyProtection="1">
      <alignment horizontal="left"/>
      <protection/>
    </xf>
    <xf numFmtId="0" fontId="1" fillId="0" borderId="15" xfId="28" applyFont="1" applyFill="1" applyBorder="1" applyAlignment="1" applyProtection="1">
      <alignment horizontal="center"/>
      <protection/>
    </xf>
    <xf numFmtId="0" fontId="1" fillId="0" borderId="15" xfId="28" applyFont="1" applyFill="1" applyBorder="1">
      <alignment/>
      <protection/>
    </xf>
    <xf numFmtId="0" fontId="1" fillId="0" borderId="6" xfId="28" applyFont="1" applyFill="1" applyBorder="1" applyAlignment="1" applyProtection="1" quotePrefix="1">
      <alignment horizontal="left"/>
      <protection/>
    </xf>
    <xf numFmtId="0" fontId="1" fillId="0" borderId="9" xfId="28" applyFont="1" applyFill="1" applyBorder="1" applyAlignment="1" applyProtection="1">
      <alignment horizontal="center"/>
      <protection/>
    </xf>
    <xf numFmtId="172" fontId="1" fillId="0" borderId="8" xfId="28" applyNumberFormat="1" applyFont="1" applyFill="1" applyBorder="1" applyAlignment="1" applyProtection="1">
      <alignment horizontal="center"/>
      <protection/>
    </xf>
    <xf numFmtId="0" fontId="6" fillId="0" borderId="0" xfId="28" applyFont="1" applyAlignment="1" applyProtection="1">
      <alignment/>
      <protection/>
    </xf>
    <xf numFmtId="22" fontId="6" fillId="0" borderId="0" xfId="28" applyNumberFormat="1" applyFont="1" applyFill="1" applyBorder="1">
      <alignment/>
      <protection/>
    </xf>
    <xf numFmtId="0" fontId="6" fillId="0" borderId="0" xfId="28" applyFont="1" applyFill="1" applyBorder="1" applyAlignment="1" applyProtection="1">
      <alignment horizontal="center"/>
      <protection/>
    </xf>
    <xf numFmtId="174" fontId="6" fillId="0" borderId="0" xfId="28" applyNumberFormat="1" applyFont="1" applyFill="1" applyBorder="1" applyProtection="1">
      <alignment/>
      <protection/>
    </xf>
    <xf numFmtId="0" fontId="6" fillId="0" borderId="0" xfId="28" applyFont="1" applyAlignment="1">
      <alignment vertical="center"/>
      <protection/>
    </xf>
    <xf numFmtId="0" fontId="6" fillId="0" borderId="1" xfId="28" applyFont="1" applyFill="1" applyBorder="1" applyAlignment="1">
      <alignment vertical="center"/>
      <protection/>
    </xf>
    <xf numFmtId="0" fontId="17" fillId="0" borderId="8" xfId="28" applyFont="1" applyFill="1" applyBorder="1" applyAlignment="1">
      <alignment horizontal="center" vertical="center"/>
      <protection/>
    </xf>
    <xf numFmtId="0" fontId="17" fillId="0" borderId="8" xfId="28" applyFont="1" applyFill="1" applyBorder="1" applyAlignment="1" applyProtection="1">
      <alignment horizontal="center" vertical="center" wrapText="1"/>
      <protection/>
    </xf>
    <xf numFmtId="0" fontId="17" fillId="0" borderId="8" xfId="28" applyFont="1" applyFill="1" applyBorder="1" applyAlignment="1" applyProtection="1">
      <alignment horizontal="center" vertical="center"/>
      <protection/>
    </xf>
    <xf numFmtId="0" fontId="17" fillId="0" borderId="8" xfId="28" applyFont="1" applyFill="1" applyBorder="1" applyAlignment="1" applyProtection="1" quotePrefix="1">
      <alignment horizontal="center" vertical="center" wrapText="1"/>
      <protection/>
    </xf>
    <xf numFmtId="0" fontId="17" fillId="0" borderId="8" xfId="28" applyFont="1" applyFill="1" applyBorder="1" applyAlignment="1">
      <alignment horizontal="center" vertical="center" wrapText="1"/>
      <protection/>
    </xf>
    <xf numFmtId="0" fontId="18" fillId="2" borderId="8" xfId="28" applyFont="1" applyFill="1" applyBorder="1" applyAlignment="1" applyProtection="1">
      <alignment horizontal="center" vertical="center"/>
      <protection/>
    </xf>
    <xf numFmtId="0" fontId="26" fillId="8" borderId="8" xfId="28" applyFont="1" applyFill="1" applyBorder="1" applyAlignment="1" applyProtection="1">
      <alignment horizontal="center" vertical="center"/>
      <protection/>
    </xf>
    <xf numFmtId="0" fontId="21" fillId="6" borderId="8" xfId="28" applyFont="1" applyFill="1" applyBorder="1" applyAlignment="1">
      <alignment horizontal="center" vertical="center" wrapText="1"/>
      <protection/>
    </xf>
    <xf numFmtId="0" fontId="20" fillId="9" borderId="8" xfId="28" applyFont="1" applyFill="1" applyBorder="1" applyAlignment="1">
      <alignment horizontal="center" vertical="center" wrapText="1"/>
      <protection/>
    </xf>
    <xf numFmtId="0" fontId="20" fillId="3" borderId="6" xfId="28" applyFont="1" applyFill="1" applyBorder="1" applyAlignment="1" applyProtection="1">
      <alignment horizontal="centerContinuous" vertical="center" wrapText="1"/>
      <protection/>
    </xf>
    <xf numFmtId="0" fontId="20" fillId="3" borderId="7" xfId="28" applyFont="1" applyFill="1" applyBorder="1" applyAlignment="1">
      <alignment horizontal="centerContinuous" vertical="center"/>
      <protection/>
    </xf>
    <xf numFmtId="0" fontId="41" fillId="10" borderId="6" xfId="28" applyFont="1" applyFill="1" applyBorder="1" applyAlignment="1" applyProtection="1">
      <alignment horizontal="centerContinuous" vertical="center" wrapText="1"/>
      <protection/>
    </xf>
    <xf numFmtId="0" fontId="41" fillId="10" borderId="7" xfId="28" applyFont="1" applyFill="1" applyBorder="1" applyAlignment="1">
      <alignment horizontal="centerContinuous" vertical="center"/>
      <protection/>
    </xf>
    <xf numFmtId="0" fontId="25" fillId="11" borderId="8" xfId="28" applyFont="1" applyFill="1" applyBorder="1" applyAlignment="1">
      <alignment horizontal="center" vertical="center" wrapText="1"/>
      <protection/>
    </xf>
    <xf numFmtId="0" fontId="20" fillId="12" borderId="8" xfId="28" applyFont="1" applyFill="1" applyBorder="1" applyAlignment="1">
      <alignment horizontal="center" vertical="center" wrapText="1"/>
      <protection/>
    </xf>
    <xf numFmtId="0" fontId="6" fillId="0" borderId="2" xfId="28" applyFont="1" applyFill="1" applyBorder="1" applyAlignment="1">
      <alignment vertical="center"/>
      <protection/>
    </xf>
    <xf numFmtId="0" fontId="6" fillId="0" borderId="19" xfId="28" applyFont="1" applyFill="1" applyBorder="1" applyAlignment="1" applyProtection="1">
      <alignment horizontal="center"/>
      <protection locked="0"/>
    </xf>
    <xf numFmtId="0" fontId="6" fillId="0" borderId="10" xfId="28" applyFont="1" applyFill="1" applyBorder="1" applyAlignment="1" applyProtection="1">
      <alignment horizontal="center"/>
      <protection locked="0"/>
    </xf>
    <xf numFmtId="0" fontId="6" fillId="0" borderId="10" xfId="28" applyFont="1" applyFill="1" applyBorder="1" applyProtection="1">
      <alignment/>
      <protection locked="0"/>
    </xf>
    <xf numFmtId="0" fontId="42" fillId="2" borderId="10" xfId="28" applyFont="1" applyFill="1" applyBorder="1" applyProtection="1">
      <alignment/>
      <protection locked="0"/>
    </xf>
    <xf numFmtId="0" fontId="6" fillId="0" borderId="10" xfId="28" applyFont="1" applyFill="1" applyBorder="1" applyAlignment="1">
      <alignment horizontal="center"/>
      <protection/>
    </xf>
    <xf numFmtId="0" fontId="5" fillId="9" borderId="10" xfId="28" applyFont="1" applyFill="1" applyBorder="1" applyProtection="1">
      <alignment/>
      <protection locked="0"/>
    </xf>
    <xf numFmtId="0" fontId="5" fillId="3" borderId="20" xfId="28" applyFont="1" applyFill="1" applyBorder="1" applyAlignment="1" applyProtection="1">
      <alignment horizontal="center"/>
      <protection locked="0"/>
    </xf>
    <xf numFmtId="0" fontId="5" fillId="3" borderId="21" xfId="28" applyFont="1" applyFill="1" applyBorder="1" applyProtection="1">
      <alignment/>
      <protection locked="0"/>
    </xf>
    <xf numFmtId="0" fontId="43" fillId="10" borderId="20" xfId="28" applyFont="1" applyFill="1" applyBorder="1" applyAlignment="1" applyProtection="1">
      <alignment horizontal="center"/>
      <protection locked="0"/>
    </xf>
    <xf numFmtId="0" fontId="43" fillId="10" borderId="21" xfId="28" applyFont="1" applyFill="1" applyBorder="1" applyProtection="1">
      <alignment/>
      <protection locked="0"/>
    </xf>
    <xf numFmtId="0" fontId="32" fillId="11" borderId="10" xfId="28" applyFont="1" applyFill="1" applyBorder="1" applyProtection="1">
      <alignment/>
      <protection locked="0"/>
    </xf>
    <xf numFmtId="0" fontId="5" fillId="12" borderId="10" xfId="28" applyFont="1" applyFill="1" applyBorder="1" applyProtection="1">
      <alignment/>
      <protection locked="0"/>
    </xf>
    <xf numFmtId="180" fontId="34" fillId="0" borderId="10" xfId="28" applyNumberFormat="1" applyFont="1" applyFill="1" applyBorder="1" applyAlignment="1">
      <alignment horizontal="right"/>
      <protection/>
    </xf>
    <xf numFmtId="0" fontId="6" fillId="0" borderId="22" xfId="28" applyFont="1" applyFill="1" applyBorder="1" applyAlignment="1" applyProtection="1">
      <alignment horizontal="center"/>
      <protection locked="0"/>
    </xf>
    <xf numFmtId="0" fontId="6" fillId="0" borderId="11" xfId="28" applyFont="1" applyFill="1" applyBorder="1" applyAlignment="1" applyProtection="1">
      <alignment horizontal="center"/>
      <protection locked="0"/>
    </xf>
    <xf numFmtId="0" fontId="6" fillId="0" borderId="11" xfId="28" applyFont="1" applyFill="1" applyBorder="1" applyProtection="1">
      <alignment/>
      <protection locked="0"/>
    </xf>
    <xf numFmtId="0" fontId="42" fillId="2" borderId="11" xfId="28" applyFont="1" applyFill="1" applyBorder="1" applyProtection="1">
      <alignment/>
      <protection locked="0"/>
    </xf>
    <xf numFmtId="0" fontId="6" fillId="0" borderId="11" xfId="28" applyFont="1" applyFill="1" applyBorder="1" applyAlignment="1">
      <alignment horizontal="center"/>
      <protection/>
    </xf>
    <xf numFmtId="0" fontId="5" fillId="9" borderId="11" xfId="28" applyFont="1" applyFill="1" applyBorder="1" applyProtection="1">
      <alignment/>
      <protection locked="0"/>
    </xf>
    <xf numFmtId="0" fontId="5" fillId="3" borderId="23" xfId="28" applyFont="1" applyFill="1" applyBorder="1" applyAlignment="1" applyProtection="1">
      <alignment horizontal="center"/>
      <protection locked="0"/>
    </xf>
    <xf numFmtId="0" fontId="5" fillId="3" borderId="24" xfId="28" applyFont="1" applyFill="1" applyBorder="1" applyProtection="1">
      <alignment/>
      <protection locked="0"/>
    </xf>
    <xf numFmtId="0" fontId="43" fillId="10" borderId="23" xfId="28" applyFont="1" applyFill="1" applyBorder="1" applyAlignment="1" applyProtection="1">
      <alignment horizontal="center"/>
      <protection locked="0"/>
    </xf>
    <xf numFmtId="0" fontId="43" fillId="10" borderId="24" xfId="28" applyFont="1" applyFill="1" applyBorder="1" applyProtection="1">
      <alignment/>
      <protection locked="0"/>
    </xf>
    <xf numFmtId="0" fontId="32" fillId="11" borderId="11" xfId="28" applyFont="1" applyFill="1" applyBorder="1" applyProtection="1">
      <alignment/>
      <protection locked="0"/>
    </xf>
    <xf numFmtId="0" fontId="5" fillId="12" borderId="11" xfId="28" applyFont="1" applyFill="1" applyBorder="1" applyProtection="1">
      <alignment/>
      <protection locked="0"/>
    </xf>
    <xf numFmtId="0" fontId="34" fillId="0" borderId="24" xfId="28" applyFont="1" applyFill="1" applyBorder="1" applyAlignment="1">
      <alignment horizontal="right"/>
      <protection/>
    </xf>
    <xf numFmtId="173" fontId="6" fillId="0" borderId="12" xfId="28" applyNumberFormat="1" applyFont="1" applyBorder="1" applyAlignment="1" applyProtection="1" quotePrefix="1">
      <alignment horizontal="center"/>
      <protection locked="0"/>
    </xf>
    <xf numFmtId="2" fontId="6" fillId="0" borderId="12" xfId="28" applyNumberFormat="1" applyFont="1" applyBorder="1" applyAlignment="1" applyProtection="1" quotePrefix="1">
      <alignment horizontal="center"/>
      <protection locked="0"/>
    </xf>
    <xf numFmtId="176" fontId="42" fillId="2" borderId="11" xfId="28" applyNumberFormat="1" applyFont="1" applyFill="1" applyBorder="1" applyAlignment="1" applyProtection="1">
      <alignment horizontal="center"/>
      <protection locked="0"/>
    </xf>
    <xf numFmtId="2" fontId="6" fillId="0" borderId="11" xfId="28" applyNumberFormat="1" applyFont="1" applyFill="1" applyBorder="1" applyAlignment="1" applyProtection="1">
      <alignment horizontal="center"/>
      <protection/>
    </xf>
    <xf numFmtId="3" fontId="6" fillId="0" borderId="11" xfId="28" applyNumberFormat="1" applyFont="1" applyFill="1" applyBorder="1" applyAlignment="1" applyProtection="1">
      <alignment horizontal="center"/>
      <protection/>
    </xf>
    <xf numFmtId="176" fontId="6" fillId="0" borderId="11" xfId="28" applyNumberFormat="1" applyFont="1" applyFill="1" applyBorder="1" applyAlignment="1" applyProtection="1">
      <alignment horizontal="center"/>
      <protection locked="0"/>
    </xf>
    <xf numFmtId="176" fontId="6" fillId="0" borderId="11" xfId="28" applyNumberFormat="1" applyFont="1" applyFill="1" applyBorder="1" applyAlignment="1" applyProtection="1" quotePrefix="1">
      <alignment horizontal="center"/>
      <protection locked="0"/>
    </xf>
    <xf numFmtId="2" fontId="29" fillId="6" borderId="11" xfId="28" applyNumberFormat="1" applyFont="1" applyFill="1" applyBorder="1" applyAlignment="1" applyProtection="1">
      <alignment horizontal="center"/>
      <protection locked="0"/>
    </xf>
    <xf numFmtId="2" fontId="5" fillId="9" borderId="11" xfId="28" applyNumberFormat="1" applyFont="1" applyFill="1" applyBorder="1" applyAlignment="1" applyProtection="1">
      <alignment horizontal="center"/>
      <protection locked="0"/>
    </xf>
    <xf numFmtId="176" fontId="5" fillId="3" borderId="23" xfId="28" applyNumberFormat="1" applyFont="1" applyFill="1" applyBorder="1" applyAlignment="1" applyProtection="1" quotePrefix="1">
      <alignment horizontal="center"/>
      <protection locked="0"/>
    </xf>
    <xf numFmtId="176" fontId="5" fillId="3" borderId="25" xfId="28" applyNumberFormat="1" applyFont="1" applyFill="1" applyBorder="1" applyAlignment="1" applyProtection="1" quotePrefix="1">
      <alignment horizontal="center"/>
      <protection locked="0"/>
    </xf>
    <xf numFmtId="176" fontId="43" fillId="10" borderId="23" xfId="28" applyNumberFormat="1" applyFont="1" applyFill="1" applyBorder="1" applyAlignment="1" applyProtection="1" quotePrefix="1">
      <alignment horizontal="center"/>
      <protection locked="0"/>
    </xf>
    <xf numFmtId="176" fontId="43" fillId="10" borderId="25" xfId="28" applyNumberFormat="1" applyFont="1" applyFill="1" applyBorder="1" applyAlignment="1" applyProtection="1" quotePrefix="1">
      <alignment horizontal="center"/>
      <protection locked="0"/>
    </xf>
    <xf numFmtId="176" fontId="32" fillId="11" borderId="11" xfId="28" applyNumberFormat="1" applyFont="1" applyFill="1" applyBorder="1" applyAlignment="1" applyProtection="1" quotePrefix="1">
      <alignment horizontal="center"/>
      <protection locked="0"/>
    </xf>
    <xf numFmtId="176" fontId="5" fillId="12" borderId="12" xfId="28" applyNumberFormat="1" applyFont="1" applyFill="1" applyBorder="1" applyAlignment="1" applyProtection="1" quotePrefix="1">
      <alignment horizontal="center"/>
      <protection locked="0"/>
    </xf>
    <xf numFmtId="176" fontId="34" fillId="0" borderId="24" xfId="28" applyNumberFormat="1" applyFont="1" applyFill="1" applyBorder="1" applyAlignment="1">
      <alignment horizontal="right"/>
      <protection/>
    </xf>
    <xf numFmtId="2" fontId="6" fillId="0" borderId="2" xfId="28" applyNumberFormat="1" applyFont="1" applyFill="1" applyBorder="1">
      <alignment/>
      <protection/>
    </xf>
    <xf numFmtId="0" fontId="6" fillId="0" borderId="13" xfId="28" applyFont="1" applyFill="1" applyBorder="1">
      <alignment/>
      <protection/>
    </xf>
    <xf numFmtId="0" fontId="42" fillId="2" borderId="13" xfId="28" applyFont="1" applyFill="1" applyBorder="1">
      <alignment/>
      <protection/>
    </xf>
    <xf numFmtId="0" fontId="34" fillId="0" borderId="26" xfId="28" applyFont="1" applyFill="1" applyBorder="1" applyAlignment="1">
      <alignment horizontal="right"/>
      <protection/>
    </xf>
    <xf numFmtId="7" fontId="29" fillId="6" borderId="8" xfId="28" applyNumberFormat="1" applyFont="1" applyFill="1" applyBorder="1" applyAlignment="1">
      <alignment horizontal="center"/>
      <protection/>
    </xf>
    <xf numFmtId="7" fontId="5" fillId="9" borderId="8" xfId="28" applyNumberFormat="1" applyFont="1" applyFill="1" applyBorder="1" applyAlignment="1">
      <alignment horizontal="center"/>
      <protection/>
    </xf>
    <xf numFmtId="7" fontId="5" fillId="3" borderId="8" xfId="28" applyNumberFormat="1" applyFont="1" applyFill="1" applyBorder="1" applyAlignment="1">
      <alignment horizontal="center"/>
      <protection/>
    </xf>
    <xf numFmtId="7" fontId="5" fillId="3" borderId="27" xfId="28" applyNumberFormat="1" applyFont="1" applyFill="1" applyBorder="1" applyAlignment="1">
      <alignment horizontal="center"/>
      <protection/>
    </xf>
    <xf numFmtId="7" fontId="43" fillId="10" borderId="8" xfId="28" applyNumberFormat="1" applyFont="1" applyFill="1" applyBorder="1" applyAlignment="1">
      <alignment horizontal="center"/>
      <protection/>
    </xf>
    <xf numFmtId="7" fontId="32" fillId="11" borderId="8" xfId="28" applyNumberFormat="1" applyFont="1" applyFill="1" applyBorder="1" applyAlignment="1">
      <alignment horizontal="center"/>
      <protection/>
    </xf>
    <xf numFmtId="7" fontId="5" fillId="12" borderId="8" xfId="28" applyNumberFormat="1" applyFont="1" applyFill="1" applyBorder="1" applyAlignment="1">
      <alignment horizontal="center"/>
      <protection/>
    </xf>
    <xf numFmtId="0" fontId="6" fillId="0" borderId="28" xfId="28" applyFont="1" applyFill="1" applyBorder="1">
      <alignment/>
      <protection/>
    </xf>
    <xf numFmtId="7" fontId="2" fillId="0" borderId="8" xfId="28" applyNumberFormat="1" applyFont="1" applyFill="1" applyBorder="1" applyAlignment="1" applyProtection="1">
      <alignment horizontal="right"/>
      <protection locked="0"/>
    </xf>
    <xf numFmtId="0" fontId="36" fillId="0" borderId="1" xfId="28" applyFont="1" applyFill="1" applyBorder="1">
      <alignment/>
      <protection/>
    </xf>
    <xf numFmtId="0" fontId="36" fillId="0" borderId="0" xfId="28" applyFont="1" applyFill="1" applyBorder="1">
      <alignment/>
      <protection/>
    </xf>
    <xf numFmtId="7" fontId="36" fillId="0" borderId="0" xfId="28" applyNumberFormat="1" applyFont="1" applyFill="1" applyBorder="1" applyAlignment="1">
      <alignment horizontal="center"/>
      <protection/>
    </xf>
    <xf numFmtId="7" fontId="36" fillId="0" borderId="0" xfId="28" applyNumberFormat="1" applyFont="1" applyFill="1" applyBorder="1" applyAlignment="1" applyProtection="1">
      <alignment horizontal="right"/>
      <protection locked="0"/>
    </xf>
    <xf numFmtId="0" fontId="36" fillId="0" borderId="2" xfId="28" applyFont="1" applyFill="1" applyBorder="1">
      <alignment/>
      <protection/>
    </xf>
    <xf numFmtId="0" fontId="6" fillId="0" borderId="16" xfId="28" applyFont="1" applyFill="1" applyBorder="1">
      <alignment/>
      <protection/>
    </xf>
    <xf numFmtId="0" fontId="6" fillId="0" borderId="17" xfId="28" applyFont="1" applyFill="1" applyBorder="1">
      <alignment/>
      <protection/>
    </xf>
    <xf numFmtId="0" fontId="6" fillId="0" borderId="18" xfId="28" applyFont="1" applyFill="1" applyBorder="1">
      <alignment/>
      <protection/>
    </xf>
    <xf numFmtId="0" fontId="1" fillId="0" borderId="0" xfId="28" applyFill="1" applyBorder="1">
      <alignment/>
      <protection/>
    </xf>
    <xf numFmtId="0" fontId="0" fillId="0" borderId="0" xfId="28" applyFont="1" applyFill="1" applyBorder="1">
      <alignment/>
      <protection/>
    </xf>
    <xf numFmtId="0" fontId="8" fillId="0" borderId="0" xfId="28" applyFont="1" applyAlignment="1">
      <alignment horizontal="centerContinuous" vertical="center"/>
      <protection/>
    </xf>
    <xf numFmtId="0" fontId="6" fillId="0" borderId="0" xfId="28" applyFont="1" applyAlignment="1">
      <alignment horizontal="centerContinuous" vertical="center"/>
      <protection/>
    </xf>
    <xf numFmtId="0" fontId="10" fillId="0" borderId="0" xfId="28" applyFont="1" applyAlignment="1">
      <alignment horizontal="centerContinuous"/>
      <protection/>
    </xf>
    <xf numFmtId="0" fontId="44" fillId="0" borderId="0" xfId="28" applyFont="1" applyBorder="1">
      <alignment/>
      <protection/>
    </xf>
    <xf numFmtId="0" fontId="13" fillId="0" borderId="0" xfId="28" applyFont="1" applyFill="1" applyBorder="1" applyAlignment="1" applyProtection="1" quotePrefix="1">
      <alignment horizontal="centerContinuous"/>
      <protection locked="0"/>
    </xf>
    <xf numFmtId="0" fontId="1" fillId="0" borderId="6" xfId="28" applyFont="1" applyBorder="1" applyAlignment="1" applyProtection="1">
      <alignment horizontal="left"/>
      <protection/>
    </xf>
    <xf numFmtId="177" fontId="1" fillId="0" borderId="27" xfId="28" applyNumberFormat="1" applyFont="1" applyBorder="1" applyAlignment="1" applyProtection="1">
      <alignment horizontal="center"/>
      <protection/>
    </xf>
    <xf numFmtId="0" fontId="1" fillId="0" borderId="8" xfId="28" applyFont="1" applyBorder="1" applyAlignment="1">
      <alignment horizontal="center"/>
      <protection/>
    </xf>
    <xf numFmtId="22" fontId="6" fillId="0" borderId="0" xfId="28" applyNumberFormat="1" applyFont="1" applyBorder="1">
      <alignment/>
      <protection/>
    </xf>
    <xf numFmtId="0" fontId="1" fillId="0" borderId="6" xfId="28" applyFont="1" applyBorder="1">
      <alignment/>
      <protection/>
    </xf>
    <xf numFmtId="177" fontId="45" fillId="0" borderId="27" xfId="28" applyNumberFormat="1" applyFont="1" applyBorder="1" applyAlignment="1">
      <alignment horizontal="center"/>
      <protection/>
    </xf>
    <xf numFmtId="0" fontId="1" fillId="0" borderId="13" xfId="28" applyFont="1" applyBorder="1" applyAlignment="1">
      <alignment horizontal="center"/>
      <protection/>
    </xf>
    <xf numFmtId="0" fontId="6" fillId="0" borderId="0" xfId="28" applyFont="1" applyBorder="1" applyAlignment="1">
      <alignment horizontal="left"/>
      <protection/>
    </xf>
    <xf numFmtId="177" fontId="6" fillId="0" borderId="0" xfId="28" applyNumberFormat="1" applyFont="1" applyBorder="1">
      <alignment/>
      <protection/>
    </xf>
    <xf numFmtId="0" fontId="6" fillId="0" borderId="0" xfId="28" applyFont="1" applyBorder="1" applyAlignment="1" quotePrefix="1">
      <alignment horizontal="center"/>
      <protection/>
    </xf>
    <xf numFmtId="0" fontId="1" fillId="0" borderId="6" xfId="28" applyFont="1" applyBorder="1" applyAlignment="1">
      <alignment horizontal="left"/>
      <protection/>
    </xf>
    <xf numFmtId="1" fontId="1" fillId="0" borderId="13" xfId="28" applyNumberFormat="1" applyFont="1" applyBorder="1" applyAlignment="1">
      <alignment horizontal="center"/>
      <protection/>
    </xf>
    <xf numFmtId="0" fontId="6" fillId="0" borderId="0" xfId="28" applyFont="1" applyBorder="1" applyAlignment="1" applyProtection="1">
      <alignment horizontal="left"/>
      <protection/>
    </xf>
    <xf numFmtId="177" fontId="6" fillId="0" borderId="0" xfId="28" applyNumberFormat="1" applyFont="1" applyBorder="1" applyAlignment="1" applyProtection="1">
      <alignment horizontal="center"/>
      <protection/>
    </xf>
    <xf numFmtId="0" fontId="17" fillId="0" borderId="0" xfId="28" applyFont="1">
      <alignment/>
      <protection/>
    </xf>
    <xf numFmtId="0" fontId="17" fillId="0" borderId="1" xfId="28" applyFont="1" applyBorder="1">
      <alignment/>
      <protection/>
    </xf>
    <xf numFmtId="0" fontId="20" fillId="12" borderId="8" xfId="28" applyFont="1" applyFill="1" applyBorder="1" applyAlignment="1" applyProtection="1">
      <alignment horizontal="center" vertical="center"/>
      <protection/>
    </xf>
    <xf numFmtId="0" fontId="46" fillId="11" borderId="8" xfId="28" applyFont="1" applyFill="1" applyBorder="1" applyAlignment="1">
      <alignment horizontal="center" vertical="center" wrapText="1"/>
      <protection/>
    </xf>
    <xf numFmtId="0" fontId="20" fillId="10" borderId="6" xfId="28" applyFont="1" applyFill="1" applyBorder="1" applyAlignment="1" applyProtection="1">
      <alignment horizontal="centerContinuous" vertical="center" wrapText="1"/>
      <protection/>
    </xf>
    <xf numFmtId="0" fontId="20" fillId="10" borderId="7" xfId="28" applyFont="1" applyFill="1" applyBorder="1" applyAlignment="1">
      <alignment horizontal="centerContinuous" vertical="center"/>
      <protection/>
    </xf>
    <xf numFmtId="0" fontId="21" fillId="13" borderId="8" xfId="28" applyFont="1" applyFill="1" applyBorder="1" applyAlignment="1">
      <alignment horizontal="center" vertical="center" wrapText="1"/>
      <protection/>
    </xf>
    <xf numFmtId="0" fontId="17" fillId="0" borderId="2" xfId="28" applyFont="1" applyFill="1" applyBorder="1">
      <alignment/>
      <protection/>
    </xf>
    <xf numFmtId="172" fontId="6" fillId="0" borderId="10" xfId="28" applyNumberFormat="1" applyFont="1" applyFill="1" applyBorder="1" applyAlignment="1" applyProtection="1">
      <alignment horizontal="center"/>
      <protection locked="0"/>
    </xf>
    <xf numFmtId="0" fontId="27" fillId="2" borderId="10" xfId="28" applyFont="1" applyFill="1" applyBorder="1" applyAlignment="1" applyProtection="1">
      <alignment horizontal="center"/>
      <protection locked="0"/>
    </xf>
    <xf numFmtId="0" fontId="28" fillId="12" borderId="10" xfId="28" applyFont="1" applyFill="1" applyBorder="1" applyAlignment="1" applyProtection="1">
      <alignment horizontal="center"/>
      <protection locked="0"/>
    </xf>
    <xf numFmtId="0" fontId="47" fillId="11" borderId="10" xfId="28" applyFont="1" applyFill="1" applyBorder="1" applyAlignment="1" applyProtection="1">
      <alignment horizontal="center"/>
      <protection locked="0"/>
    </xf>
    <xf numFmtId="176" fontId="5" fillId="10" borderId="20" xfId="28" applyNumberFormat="1" applyFont="1" applyFill="1" applyBorder="1" applyAlignment="1" applyProtection="1" quotePrefix="1">
      <alignment horizontal="center"/>
      <protection locked="0"/>
    </xf>
    <xf numFmtId="176" fontId="5" fillId="10" borderId="29" xfId="28" applyNumberFormat="1" applyFont="1" applyFill="1" applyBorder="1" applyAlignment="1" applyProtection="1" quotePrefix="1">
      <alignment horizontal="center"/>
      <protection locked="0"/>
    </xf>
    <xf numFmtId="176" fontId="29" fillId="13" borderId="10" xfId="28" applyNumberFormat="1" applyFont="1" applyFill="1" applyBorder="1" applyAlignment="1" applyProtection="1" quotePrefix="1">
      <alignment horizontal="center"/>
      <protection locked="0"/>
    </xf>
    <xf numFmtId="0" fontId="6" fillId="0" borderId="19" xfId="28" applyFont="1" applyFill="1" applyBorder="1" applyAlignment="1" applyProtection="1">
      <alignment horizontal="left"/>
      <protection locked="0"/>
    </xf>
    <xf numFmtId="0" fontId="48" fillId="0" borderId="22" xfId="28" applyFont="1" applyFill="1" applyBorder="1" applyAlignment="1" applyProtection="1">
      <alignment horizontal="center"/>
      <protection locked="0"/>
    </xf>
    <xf numFmtId="178" fontId="7" fillId="0" borderId="11" xfId="28" applyNumberFormat="1" applyFont="1" applyFill="1" applyBorder="1" applyAlignment="1" applyProtection="1">
      <alignment horizontal="center"/>
      <protection locked="0"/>
    </xf>
    <xf numFmtId="177" fontId="27" fillId="2" borderId="11" xfId="28" applyNumberFormat="1" applyFont="1" applyFill="1" applyBorder="1" applyAlignment="1" applyProtection="1">
      <alignment horizontal="center"/>
      <protection locked="0"/>
    </xf>
    <xf numFmtId="172" fontId="6" fillId="0" borderId="11" xfId="28" applyNumberFormat="1" applyFont="1" applyFill="1" applyBorder="1" applyAlignment="1" applyProtection="1" quotePrefix="1">
      <alignment horizontal="center"/>
      <protection/>
    </xf>
    <xf numFmtId="172" fontId="28" fillId="12" borderId="11" xfId="28" applyNumberFormat="1" applyFont="1" applyFill="1" applyBorder="1" applyAlignment="1" applyProtection="1">
      <alignment horizontal="center"/>
      <protection locked="0"/>
    </xf>
    <xf numFmtId="2" fontId="47" fillId="11" borderId="11" xfId="28" applyNumberFormat="1" applyFont="1" applyFill="1" applyBorder="1" applyAlignment="1" applyProtection="1">
      <alignment horizontal="center"/>
      <protection locked="0"/>
    </xf>
    <xf numFmtId="176" fontId="5" fillId="10" borderId="23" xfId="28" applyNumberFormat="1" applyFont="1" applyFill="1" applyBorder="1" applyAlignment="1" applyProtection="1" quotePrefix="1">
      <alignment horizontal="center"/>
      <protection locked="0"/>
    </xf>
    <xf numFmtId="176" fontId="5" fillId="10" borderId="25" xfId="28" applyNumberFormat="1" applyFont="1" applyFill="1" applyBorder="1" applyAlignment="1" applyProtection="1" quotePrefix="1">
      <alignment horizontal="center"/>
      <protection locked="0"/>
    </xf>
    <xf numFmtId="176" fontId="29" fillId="13" borderId="11" xfId="28" applyNumberFormat="1" applyFont="1" applyFill="1" applyBorder="1" applyAlignment="1" applyProtection="1" quotePrefix="1">
      <alignment horizontal="center"/>
      <protection locked="0"/>
    </xf>
    <xf numFmtId="176" fontId="6" fillId="0" borderId="22" xfId="28" applyNumberFormat="1" applyFont="1" applyFill="1" applyBorder="1" applyAlignment="1" applyProtection="1">
      <alignment horizontal="center"/>
      <protection locked="0"/>
    </xf>
    <xf numFmtId="176" fontId="34" fillId="0" borderId="11" xfId="28" applyNumberFormat="1" applyFont="1" applyFill="1" applyBorder="1" applyAlignment="1">
      <alignment horizontal="center"/>
      <protection/>
    </xf>
    <xf numFmtId="178" fontId="7" fillId="0" borderId="11" xfId="28" applyNumberFormat="1" applyFont="1" applyFill="1" applyBorder="1" applyAlignment="1" applyProtection="1" quotePrefix="1">
      <alignment horizontal="center"/>
      <protection locked="0"/>
    </xf>
    <xf numFmtId="176" fontId="34" fillId="0" borderId="11" xfId="28" applyNumberFormat="1" applyFont="1" applyFill="1" applyBorder="1" applyAlignment="1">
      <alignment horizontal="right"/>
      <protection/>
    </xf>
    <xf numFmtId="0" fontId="27" fillId="2" borderId="13" xfId="28" applyFont="1" applyFill="1" applyBorder="1">
      <alignment/>
      <protection/>
    </xf>
    <xf numFmtId="0" fontId="34" fillId="0" borderId="26" xfId="28" applyFont="1" applyFill="1" applyBorder="1">
      <alignment/>
      <protection/>
    </xf>
    <xf numFmtId="2" fontId="47" fillId="11" borderId="8" xfId="28" applyNumberFormat="1" applyFont="1" applyFill="1" applyBorder="1" applyAlignment="1">
      <alignment horizontal="center"/>
      <protection/>
    </xf>
    <xf numFmtId="2" fontId="5" fillId="10" borderId="8" xfId="28" applyNumberFormat="1" applyFont="1" applyFill="1" applyBorder="1" applyAlignment="1">
      <alignment horizontal="center"/>
      <protection/>
    </xf>
    <xf numFmtId="2" fontId="29" fillId="13" borderId="8" xfId="28" applyNumberFormat="1" applyFont="1" applyFill="1" applyBorder="1" applyAlignment="1">
      <alignment horizontal="center"/>
      <protection/>
    </xf>
    <xf numFmtId="7" fontId="6" fillId="0" borderId="0" xfId="28" applyNumberFormat="1" applyFont="1" applyFill="1" applyBorder="1" applyAlignment="1">
      <alignment horizontal="center"/>
      <protection/>
    </xf>
    <xf numFmtId="7" fontId="2" fillId="0" borderId="8" xfId="28" applyNumberFormat="1" applyFont="1" applyFill="1" applyBorder="1" applyAlignment="1" applyProtection="1">
      <alignment horizontal="right"/>
      <protection locked="0"/>
    </xf>
    <xf numFmtId="7" fontId="40" fillId="0" borderId="0" xfId="28" applyNumberFormat="1" applyFont="1" applyFill="1" applyBorder="1" applyAlignment="1" applyProtection="1">
      <alignment horizontal="center"/>
      <protection locked="0"/>
    </xf>
    <xf numFmtId="0" fontId="1" fillId="0" borderId="0" xfId="28" applyFont="1">
      <alignment/>
      <protection/>
    </xf>
    <xf numFmtId="0" fontId="49" fillId="0" borderId="0" xfId="28" applyFont="1" applyAlignment="1">
      <alignment horizontal="right" vertical="top"/>
      <protection/>
    </xf>
    <xf numFmtId="0" fontId="49" fillId="0" borderId="0" xfId="28" applyFont="1" applyFill="1" applyAlignment="1">
      <alignment horizontal="right" vertical="top"/>
      <protection/>
    </xf>
    <xf numFmtId="179" fontId="1" fillId="0" borderId="8" xfId="28" applyNumberFormat="1" applyFont="1" applyFill="1" applyBorder="1" applyAlignment="1">
      <alignment horizontal="center"/>
      <protection/>
    </xf>
    <xf numFmtId="177" fontId="1" fillId="0" borderId="27" xfId="28" applyNumberFormat="1" applyFont="1" applyFill="1" applyBorder="1" applyAlignment="1" applyProtection="1">
      <alignment horizontal="center"/>
      <protection/>
    </xf>
    <xf numFmtId="0" fontId="6" fillId="0" borderId="13" xfId="28" applyFont="1" applyFill="1" applyBorder="1" applyProtection="1">
      <alignment/>
      <protection locked="0"/>
    </xf>
    <xf numFmtId="0" fontId="33" fillId="8" borderId="13" xfId="28" applyFont="1" applyFill="1" applyBorder="1" applyProtection="1">
      <alignment/>
      <protection locked="0"/>
    </xf>
    <xf numFmtId="0" fontId="29" fillId="6" borderId="13" xfId="28" applyFont="1" applyFill="1" applyBorder="1" applyProtection="1">
      <alignment/>
      <protection locked="0"/>
    </xf>
    <xf numFmtId="0" fontId="5" fillId="9" borderId="13" xfId="28" applyFont="1" applyFill="1" applyBorder="1" applyProtection="1">
      <alignment/>
      <protection locked="0"/>
    </xf>
    <xf numFmtId="0" fontId="5" fillId="3" borderId="30" xfId="28" applyFont="1" applyFill="1" applyBorder="1" applyProtection="1">
      <alignment/>
      <protection locked="0"/>
    </xf>
    <xf numFmtId="0" fontId="5" fillId="3" borderId="31" xfId="28" applyFont="1" applyFill="1" applyBorder="1" applyProtection="1">
      <alignment/>
      <protection locked="0"/>
    </xf>
    <xf numFmtId="0" fontId="43" fillId="10" borderId="30" xfId="28" applyFont="1" applyFill="1" applyBorder="1" applyProtection="1">
      <alignment/>
      <protection locked="0"/>
    </xf>
    <xf numFmtId="0" fontId="43" fillId="10" borderId="31" xfId="28" applyFont="1" applyFill="1" applyBorder="1" applyProtection="1">
      <alignment/>
      <protection locked="0"/>
    </xf>
    <xf numFmtId="0" fontId="32" fillId="11" borderId="13" xfId="28" applyFont="1" applyFill="1" applyBorder="1" applyProtection="1">
      <alignment/>
      <protection locked="0"/>
    </xf>
    <xf numFmtId="0" fontId="5" fillId="12" borderId="13" xfId="28" applyFont="1" applyFill="1" applyBorder="1" applyProtection="1">
      <alignment/>
      <protection locked="0"/>
    </xf>
    <xf numFmtId="0" fontId="28" fillId="12" borderId="13" xfId="28" applyFont="1" applyFill="1" applyBorder="1" applyProtection="1">
      <alignment/>
      <protection locked="0"/>
    </xf>
    <xf numFmtId="0" fontId="47" fillId="11" borderId="13" xfId="28" applyFont="1" applyFill="1" applyBorder="1" applyProtection="1">
      <alignment/>
      <protection locked="0"/>
    </xf>
    <xf numFmtId="0" fontId="5" fillId="10" borderId="30" xfId="28" applyFont="1" applyFill="1" applyBorder="1" applyProtection="1">
      <alignment/>
      <protection locked="0"/>
    </xf>
    <xf numFmtId="0" fontId="5" fillId="10" borderId="31" xfId="28" applyFont="1" applyFill="1" applyBorder="1" applyProtection="1">
      <alignment/>
      <protection locked="0"/>
    </xf>
    <xf numFmtId="0" fontId="29" fillId="13" borderId="13" xfId="28" applyFont="1" applyFill="1" applyBorder="1" applyProtection="1">
      <alignment/>
      <protection locked="0"/>
    </xf>
    <xf numFmtId="0" fontId="6" fillId="0" borderId="32" xfId="28" applyFont="1" applyBorder="1" applyAlignment="1" applyProtection="1">
      <alignment horizontal="center"/>
      <protection locked="0"/>
    </xf>
    <xf numFmtId="2" fontId="6" fillId="0" borderId="32" xfId="28" applyNumberFormat="1" applyFont="1" applyBorder="1" applyAlignment="1" applyProtection="1">
      <alignment horizontal="center"/>
      <protection locked="0"/>
    </xf>
    <xf numFmtId="176" fontId="6" fillId="0" borderId="13" xfId="28" applyNumberFormat="1" applyFont="1" applyBorder="1" applyAlignment="1" applyProtection="1">
      <alignment horizontal="center"/>
      <protection locked="0"/>
    </xf>
    <xf numFmtId="22" fontId="6" fillId="0" borderId="13" xfId="28" applyNumberFormat="1" applyFont="1" applyBorder="1" applyAlignment="1" applyProtection="1">
      <alignment horizontal="center"/>
      <protection locked="0"/>
    </xf>
    <xf numFmtId="22" fontId="28" fillId="3" borderId="13" xfId="28" applyNumberFormat="1" applyFont="1" applyFill="1" applyBorder="1" applyAlignment="1" applyProtection="1">
      <alignment horizontal="center"/>
      <protection locked="0"/>
    </xf>
    <xf numFmtId="176" fontId="29" fillId="4" borderId="13" xfId="28" applyNumberFormat="1" applyFont="1" applyFill="1" applyBorder="1" applyAlignment="1" applyProtection="1" quotePrefix="1">
      <alignment horizontal="center"/>
      <protection locked="0"/>
    </xf>
    <xf numFmtId="176" fontId="30" fillId="5" borderId="13" xfId="28" applyNumberFormat="1" applyFont="1" applyFill="1" applyBorder="1" applyAlignment="1" applyProtection="1" quotePrefix="1">
      <alignment horizontal="center"/>
      <protection locked="0"/>
    </xf>
    <xf numFmtId="176" fontId="31" fillId="2" borderId="13" xfId="28" applyNumberFormat="1" applyFont="1" applyFill="1" applyBorder="1" applyAlignment="1" applyProtection="1" quotePrefix="1">
      <alignment horizontal="center"/>
      <protection locked="0"/>
    </xf>
    <xf numFmtId="4" fontId="31" fillId="2" borderId="13" xfId="28" applyNumberFormat="1" applyFont="1" applyFill="1" applyBorder="1" applyAlignment="1" applyProtection="1">
      <alignment horizontal="center"/>
      <protection locked="0"/>
    </xf>
    <xf numFmtId="4" fontId="29" fillId="6" borderId="13" xfId="28" applyNumberFormat="1" applyFont="1" applyFill="1" applyBorder="1" applyAlignment="1" applyProtection="1">
      <alignment horizontal="center"/>
      <protection locked="0"/>
    </xf>
    <xf numFmtId="4" fontId="32" fillId="7" borderId="13" xfId="28" applyNumberFormat="1" applyFont="1" applyFill="1" applyBorder="1" applyAlignment="1" applyProtection="1">
      <alignment horizontal="center"/>
      <protection locked="0"/>
    </xf>
    <xf numFmtId="4" fontId="33" fillId="8" borderId="13" xfId="28" applyNumberFormat="1" applyFont="1" applyFill="1" applyBorder="1" applyAlignment="1" applyProtection="1">
      <alignment horizontal="center"/>
      <protection locked="0"/>
    </xf>
    <xf numFmtId="4" fontId="6" fillId="0" borderId="13" xfId="28" applyNumberFormat="1" applyFont="1" applyBorder="1" applyAlignment="1" applyProtection="1">
      <alignment horizontal="center"/>
      <protection locked="0"/>
    </xf>
    <xf numFmtId="0" fontId="8" fillId="0" borderId="0" xfId="24" applyFont="1">
      <alignment/>
      <protection/>
    </xf>
    <xf numFmtId="0" fontId="9" fillId="0" borderId="0" xfId="24" applyFont="1" applyAlignment="1">
      <alignment horizontal="centerContinuous"/>
      <protection/>
    </xf>
    <xf numFmtId="0" fontId="49" fillId="0" borderId="0" xfId="24" applyFont="1" applyAlignment="1">
      <alignment horizontal="right" vertical="top"/>
      <protection/>
    </xf>
    <xf numFmtId="0" fontId="50" fillId="0" borderId="0" xfId="24" applyFont="1" applyAlignment="1">
      <alignment horizontal="centerContinuous"/>
      <protection/>
    </xf>
    <xf numFmtId="0" fontId="8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1" fillId="0" borderId="0" xfId="24">
      <alignment/>
      <protection/>
    </xf>
    <xf numFmtId="0" fontId="6" fillId="0" borderId="0" xfId="24" applyFont="1" applyAlignment="1">
      <alignment horizontal="centerContinuous"/>
      <protection/>
    </xf>
    <xf numFmtId="0" fontId="4" fillId="0" borderId="0" xfId="24" applyFont="1" applyFill="1" applyBorder="1" applyAlignment="1" applyProtection="1">
      <alignment horizontal="centerContinuous"/>
      <protection/>
    </xf>
    <xf numFmtId="0" fontId="10" fillId="0" borderId="0" xfId="24" applyNumberFormat="1" applyFont="1" applyAlignment="1">
      <alignment horizontal="left"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51" fillId="0" borderId="0" xfId="24" applyFont="1" applyFill="1" applyBorder="1" applyAlignment="1" applyProtection="1">
      <alignment horizontal="left"/>
      <protection/>
    </xf>
    <xf numFmtId="0" fontId="8" fillId="0" borderId="0" xfId="24" applyFont="1" applyBorder="1">
      <alignment/>
      <protection/>
    </xf>
    <xf numFmtId="0" fontId="15" fillId="0" borderId="0" xfId="24" applyFont="1">
      <alignment/>
      <protection/>
    </xf>
    <xf numFmtId="0" fontId="52" fillId="0" borderId="0" xfId="24" applyFont="1" applyBorder="1" applyAlignment="1">
      <alignment horizontal="centerContinuous"/>
      <protection/>
    </xf>
    <xf numFmtId="0" fontId="53" fillId="0" borderId="0" xfId="24" applyFont="1" applyAlignment="1">
      <alignment horizontal="centerContinuous"/>
      <protection/>
    </xf>
    <xf numFmtId="0" fontId="15" fillId="0" borderId="0" xfId="24" applyFont="1" applyAlignment="1">
      <alignment horizontal="centerContinuous"/>
      <protection/>
    </xf>
    <xf numFmtId="0" fontId="15" fillId="0" borderId="0" xfId="24" applyFont="1" applyBorder="1" applyAlignment="1">
      <alignment horizontal="centerContinuous"/>
      <protection/>
    </xf>
    <xf numFmtId="0" fontId="15" fillId="0" borderId="0" xfId="24" applyFont="1" applyBorder="1">
      <alignment/>
      <protection/>
    </xf>
    <xf numFmtId="0" fontId="6" fillId="0" borderId="0" xfId="24" applyFont="1" applyBorder="1">
      <alignment/>
      <protection/>
    </xf>
    <xf numFmtId="0" fontId="12" fillId="0" borderId="0" xfId="24" applyFont="1">
      <alignment/>
      <protection/>
    </xf>
    <xf numFmtId="0" fontId="16" fillId="0" borderId="0" xfId="24" applyFont="1" applyAlignment="1">
      <alignment horizontal="centerContinuous"/>
      <protection/>
    </xf>
    <xf numFmtId="0" fontId="54" fillId="0" borderId="0" xfId="24" applyFont="1">
      <alignment/>
      <protection/>
    </xf>
    <xf numFmtId="0" fontId="55" fillId="0" borderId="0" xfId="24" applyFont="1" applyBorder="1">
      <alignment/>
      <protection/>
    </xf>
    <xf numFmtId="0" fontId="54" fillId="0" borderId="0" xfId="24" applyFont="1" applyBorder="1">
      <alignment/>
      <protection/>
    </xf>
    <xf numFmtId="0" fontId="56" fillId="0" borderId="3" xfId="24" applyFont="1" applyBorder="1">
      <alignment/>
      <protection/>
    </xf>
    <xf numFmtId="0" fontId="56" fillId="0" borderId="4" xfId="22" applyFont="1" applyBorder="1">
      <alignment/>
      <protection/>
    </xf>
    <xf numFmtId="0" fontId="54" fillId="0" borderId="4" xfId="24" applyFont="1" applyBorder="1">
      <alignment/>
      <protection/>
    </xf>
    <xf numFmtId="0" fontId="54" fillId="0" borderId="5" xfId="24" applyFont="1" applyBorder="1">
      <alignment/>
      <protection/>
    </xf>
    <xf numFmtId="0" fontId="11" fillId="0" borderId="0" xfId="24" applyFont="1">
      <alignment/>
      <protection/>
    </xf>
    <xf numFmtId="0" fontId="13" fillId="0" borderId="1" xfId="24" applyFont="1" applyBorder="1" applyAlignment="1">
      <alignment horizontal="centerContinuous"/>
      <protection/>
    </xf>
    <xf numFmtId="0" fontId="1" fillId="0" borderId="0" xfId="24" applyNumberFormat="1" applyAlignment="1">
      <alignment horizontal="centerContinuous"/>
      <protection/>
    </xf>
    <xf numFmtId="0" fontId="11" fillId="0" borderId="0" xfId="24" applyNumberFormat="1" applyFont="1" applyAlignment="1">
      <alignment horizontal="centerContinuous"/>
      <protection/>
    </xf>
    <xf numFmtId="0" fontId="13" fillId="0" borderId="0" xfId="24" applyFont="1" applyBorder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1" fillId="0" borderId="2" xfId="24" applyFont="1" applyBorder="1" applyAlignment="1">
      <alignment horizontal="centerContinuous"/>
      <protection/>
    </xf>
    <xf numFmtId="0" fontId="11" fillId="0" borderId="0" xfId="24" applyFont="1" applyBorder="1">
      <alignment/>
      <protection/>
    </xf>
    <xf numFmtId="0" fontId="11" fillId="0" borderId="1" xfId="24" applyFont="1" applyBorder="1">
      <alignment/>
      <protection/>
    </xf>
    <xf numFmtId="0" fontId="57" fillId="0" borderId="0" xfId="24" applyNumberFormat="1" applyFont="1" applyBorder="1" applyAlignment="1">
      <alignment horizontal="right"/>
      <protection/>
    </xf>
    <xf numFmtId="0" fontId="13" fillId="0" borderId="0" xfId="24" applyFont="1" applyBorder="1">
      <alignment/>
      <protection/>
    </xf>
    <xf numFmtId="0" fontId="11" fillId="0" borderId="2" xfId="24" applyFont="1" applyBorder="1">
      <alignment/>
      <protection/>
    </xf>
    <xf numFmtId="0" fontId="57" fillId="0" borderId="0" xfId="24" applyNumberFormat="1" applyFont="1" applyBorder="1" applyAlignment="1">
      <alignment horizontal="centerContinuous"/>
      <protection/>
    </xf>
    <xf numFmtId="0" fontId="1" fillId="0" borderId="0" xfId="24" applyAlignment="1">
      <alignment horizontal="centerContinuous"/>
      <protection/>
    </xf>
    <xf numFmtId="0" fontId="57" fillId="0" borderId="0" xfId="24" applyNumberFormat="1" applyFont="1" applyBorder="1" applyAlignment="1">
      <alignment horizontal="right"/>
      <protection/>
    </xf>
    <xf numFmtId="0" fontId="57" fillId="0" borderId="0" xfId="24" applyNumberFormat="1" applyFont="1" applyBorder="1" applyAlignment="1">
      <alignment/>
      <protection/>
    </xf>
    <xf numFmtId="7" fontId="57" fillId="0" borderId="0" xfId="24" applyNumberFormat="1" applyFont="1" applyBorder="1" applyAlignment="1">
      <alignment horizontal="right"/>
      <protection/>
    </xf>
    <xf numFmtId="0" fontId="6" fillId="0" borderId="1" xfId="24" applyFont="1" applyBorder="1">
      <alignment/>
      <protection/>
    </xf>
    <xf numFmtId="0" fontId="3" fillId="0" borderId="0" xfId="24" applyNumberFormat="1" applyFont="1" applyBorder="1" applyAlignment="1">
      <alignment horizontal="right"/>
      <protection/>
    </xf>
    <xf numFmtId="0" fontId="3" fillId="0" borderId="0" xfId="24" applyNumberFormat="1" applyFont="1" applyBorder="1" applyAlignment="1">
      <alignment/>
      <protection/>
    </xf>
    <xf numFmtId="0" fontId="14" fillId="0" borderId="0" xfId="24" applyFont="1" applyBorder="1">
      <alignment/>
      <protection/>
    </xf>
    <xf numFmtId="0" fontId="6" fillId="0" borderId="2" xfId="24" applyFont="1" applyBorder="1">
      <alignment/>
      <protection/>
    </xf>
    <xf numFmtId="0" fontId="57" fillId="0" borderId="0" xfId="24" applyFont="1" applyBorder="1">
      <alignment/>
      <protection/>
    </xf>
    <xf numFmtId="0" fontId="57" fillId="0" borderId="6" xfId="24" applyFont="1" applyBorder="1" applyAlignment="1">
      <alignment horizontal="center"/>
      <protection/>
    </xf>
    <xf numFmtId="7" fontId="57" fillId="0" borderId="7" xfId="24" applyNumberFormat="1" applyFont="1" applyBorder="1" applyAlignment="1">
      <alignment horizontal="center"/>
      <protection/>
    </xf>
    <xf numFmtId="0" fontId="57" fillId="0" borderId="0" xfId="24" applyFont="1" applyBorder="1" applyAlignment="1">
      <alignment horizontal="center"/>
      <protection/>
    </xf>
    <xf numFmtId="7" fontId="57" fillId="0" borderId="0" xfId="24" applyNumberFormat="1" applyFont="1" applyBorder="1" applyAlignment="1">
      <alignment horizontal="center"/>
      <protection/>
    </xf>
    <xf numFmtId="0" fontId="58" fillId="0" borderId="0" xfId="24" applyNumberFormat="1" applyFont="1" applyBorder="1" applyAlignment="1">
      <alignment horizontal="left"/>
      <protection/>
    </xf>
    <xf numFmtId="0" fontId="54" fillId="0" borderId="16" xfId="24" applyFont="1" applyBorder="1">
      <alignment/>
      <protection/>
    </xf>
    <xf numFmtId="0" fontId="54" fillId="0" borderId="17" xfId="24" applyFont="1" applyBorder="1">
      <alignment/>
      <protection/>
    </xf>
    <xf numFmtId="0" fontId="54" fillId="0" borderId="18" xfId="24" applyFont="1" applyBorder="1">
      <alignment/>
      <protection/>
    </xf>
    <xf numFmtId="49" fontId="6" fillId="0" borderId="10" xfId="28" applyNumberFormat="1" applyFont="1" applyFill="1" applyBorder="1" applyAlignment="1" applyProtection="1">
      <alignment horizontal="center"/>
      <protection locked="0"/>
    </xf>
    <xf numFmtId="49" fontId="6" fillId="0" borderId="10" xfId="28" applyNumberFormat="1" applyFont="1" applyFill="1" applyBorder="1" applyProtection="1">
      <alignment/>
      <protection locked="0"/>
    </xf>
    <xf numFmtId="49" fontId="6" fillId="0" borderId="11" xfId="28" applyNumberFormat="1" applyFont="1" applyFill="1" applyBorder="1" applyAlignment="1" applyProtection="1">
      <alignment horizontal="center"/>
      <protection locked="0"/>
    </xf>
    <xf numFmtId="49" fontId="6" fillId="0" borderId="11" xfId="28" applyNumberFormat="1" applyFont="1" applyFill="1" applyBorder="1" applyProtection="1">
      <alignment/>
      <protection locked="0"/>
    </xf>
    <xf numFmtId="49" fontId="6" fillId="0" borderId="13" xfId="28" applyNumberFormat="1" applyFont="1" applyFill="1" applyBorder="1" applyProtection="1">
      <alignment/>
      <protection locked="0"/>
    </xf>
    <xf numFmtId="49" fontId="6" fillId="0" borderId="21" xfId="28" applyNumberFormat="1" applyFont="1" applyFill="1" applyBorder="1" applyAlignment="1" applyProtection="1">
      <alignment horizontal="center"/>
      <protection locked="0"/>
    </xf>
    <xf numFmtId="49" fontId="6" fillId="0" borderId="12" xfId="28" applyNumberFormat="1" applyFont="1" applyFill="1" applyBorder="1" applyAlignment="1" applyProtection="1">
      <alignment horizontal="center"/>
      <protection locked="0"/>
    </xf>
    <xf numFmtId="49" fontId="6" fillId="0" borderId="25" xfId="28" applyNumberFormat="1" applyFont="1" applyFill="1" applyBorder="1" applyAlignment="1" applyProtection="1">
      <alignment horizontal="center"/>
      <protection locked="0"/>
    </xf>
    <xf numFmtId="7" fontId="57" fillId="0" borderId="0" xfId="24" applyNumberFormat="1" applyFont="1" applyBorder="1">
      <alignment/>
      <protection/>
    </xf>
    <xf numFmtId="189" fontId="6" fillId="0" borderId="24" xfId="0" applyNumberFormat="1" applyFont="1" applyBorder="1" applyAlignment="1" applyProtection="1" quotePrefix="1">
      <alignment horizontal="center"/>
      <protection locked="0"/>
    </xf>
    <xf numFmtId="0" fontId="16" fillId="0" borderId="0" xfId="23" applyFont="1" applyBorder="1">
      <alignment/>
      <protection/>
    </xf>
    <xf numFmtId="191" fontId="6" fillId="0" borderId="10" xfId="28" applyNumberFormat="1" applyFont="1" applyFill="1" applyBorder="1" applyProtection="1">
      <alignment/>
      <protection locked="0"/>
    </xf>
    <xf numFmtId="191" fontId="6" fillId="0" borderId="12" xfId="28" applyNumberFormat="1" applyFont="1" applyBorder="1" applyAlignment="1" applyProtection="1" quotePrefix="1">
      <alignment horizontal="center"/>
      <protection locked="0"/>
    </xf>
    <xf numFmtId="7" fontId="2" fillId="0" borderId="33" xfId="28" applyNumberFormat="1" applyFont="1" applyFill="1" applyBorder="1" applyAlignment="1" applyProtection="1">
      <alignment horizontal="right"/>
      <protection locked="0"/>
    </xf>
    <xf numFmtId="0" fontId="6" fillId="0" borderId="34" xfId="28" applyFont="1" applyFill="1" applyBorder="1" applyAlignment="1" applyProtection="1">
      <alignment horizontal="center"/>
      <protection locked="0"/>
    </xf>
    <xf numFmtId="176" fontId="42" fillId="2" borderId="12" xfId="28" applyNumberFormat="1" applyFont="1" applyFill="1" applyBorder="1" applyAlignment="1" applyProtection="1">
      <alignment horizontal="center"/>
      <protection locked="0"/>
    </xf>
    <xf numFmtId="0" fontId="1" fillId="0" borderId="0" xfId="25" quotePrefix="1">
      <alignment/>
      <protection/>
    </xf>
    <xf numFmtId="0" fontId="1" fillId="0" borderId="0" xfId="25">
      <alignment/>
      <protection/>
    </xf>
    <xf numFmtId="8" fontId="2" fillId="0" borderId="33" xfId="28" applyNumberFormat="1" applyFont="1" applyBorder="1" applyAlignment="1" applyProtection="1">
      <alignment horizontal="right"/>
      <protection locked="0"/>
    </xf>
    <xf numFmtId="7" fontId="2" fillId="0" borderId="33" xfId="28" applyNumberFormat="1" applyFont="1" applyFill="1" applyBorder="1" applyAlignment="1" applyProtection="1">
      <alignment horizontal="right"/>
      <protection locked="0"/>
    </xf>
    <xf numFmtId="191" fontId="6" fillId="0" borderId="12" xfId="28" applyNumberFormat="1" applyFont="1" applyBorder="1" applyAlignment="1" applyProtection="1">
      <alignment horizontal="center"/>
      <protection locked="0"/>
    </xf>
    <xf numFmtId="0" fontId="1" fillId="0" borderId="0" xfId="26">
      <alignment/>
      <protection/>
    </xf>
    <xf numFmtId="0" fontId="49" fillId="0" borderId="0" xfId="26" applyFont="1" applyAlignment="1">
      <alignment horizontal="right" vertical="top"/>
      <protection/>
    </xf>
    <xf numFmtId="0" fontId="8" fillId="0" borderId="0" xfId="26" applyFont="1">
      <alignment/>
      <protection/>
    </xf>
    <xf numFmtId="0" fontId="61" fillId="0" borderId="0" xfId="26" applyFont="1" applyAlignment="1">
      <alignment horizontal="centerContinuous"/>
      <protection/>
    </xf>
    <xf numFmtId="0" fontId="4" fillId="0" borderId="0" xfId="26" applyFont="1" applyFill="1" applyBorder="1" applyAlignment="1" applyProtection="1">
      <alignment horizontal="centerContinuous"/>
      <protection/>
    </xf>
    <xf numFmtId="0" fontId="10" fillId="0" borderId="0" xfId="26" applyFont="1" applyAlignment="1">
      <alignment horizontal="centerContinuous"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6" fillId="0" borderId="0" xfId="26" applyFont="1">
      <alignment/>
      <protection/>
    </xf>
    <xf numFmtId="0" fontId="16" fillId="0" borderId="0" xfId="26" applyFont="1" applyAlignment="1">
      <alignment horizontal="centerContinuous"/>
      <protection/>
    </xf>
    <xf numFmtId="0" fontId="16" fillId="0" borderId="0" xfId="26" applyFont="1" applyAlignment="1">
      <alignment/>
      <protection/>
    </xf>
    <xf numFmtId="0" fontId="11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/>
      <protection/>
    </xf>
    <xf numFmtId="0" fontId="1" fillId="0" borderId="0" xfId="26" applyAlignment="1">
      <alignment/>
      <protection/>
    </xf>
    <xf numFmtId="0" fontId="54" fillId="0" borderId="0" xfId="26" applyFont="1">
      <alignment/>
      <protection/>
    </xf>
    <xf numFmtId="0" fontId="54" fillId="0" borderId="0" xfId="26" applyFont="1" applyAlignment="1">
      <alignment horizontal="centerContinuous"/>
      <protection/>
    </xf>
    <xf numFmtId="0" fontId="1" fillId="0" borderId="3" xfId="26" applyBorder="1" applyAlignment="1">
      <alignment horizontal="centerContinuous"/>
      <protection/>
    </xf>
    <xf numFmtId="0" fontId="1" fillId="0" borderId="4" xfId="26" applyBorder="1" applyAlignment="1">
      <alignment horizontal="centerContinuous"/>
      <protection/>
    </xf>
    <xf numFmtId="0" fontId="1" fillId="0" borderId="5" xfId="26" applyBorder="1" applyAlignment="1">
      <alignment/>
      <protection/>
    </xf>
    <xf numFmtId="0" fontId="1" fillId="0" borderId="1" xfId="26" applyBorder="1">
      <alignment/>
      <protection/>
    </xf>
    <xf numFmtId="0" fontId="1" fillId="0" borderId="0" xfId="26" applyBorder="1">
      <alignment/>
      <protection/>
    </xf>
    <xf numFmtId="0" fontId="1" fillId="0" borderId="2" xfId="26" applyBorder="1" applyAlignment="1">
      <alignment/>
      <protection/>
    </xf>
    <xf numFmtId="0" fontId="17" fillId="0" borderId="0" xfId="26" applyFont="1" applyAlignment="1">
      <alignment horizontal="center" vertical="center"/>
      <protection/>
    </xf>
    <xf numFmtId="171" fontId="17" fillId="0" borderId="1" xfId="17" applyFont="1" applyBorder="1" applyAlignment="1" quotePrefix="1">
      <alignment horizontal="center" vertical="center"/>
    </xf>
    <xf numFmtId="0" fontId="17" fillId="0" borderId="8" xfId="26" applyFont="1" applyBorder="1" applyAlignment="1">
      <alignment horizontal="center" vertical="center"/>
      <protection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7" fontId="17" fillId="0" borderId="8" xfId="0" applyNumberFormat="1" applyFont="1" applyBorder="1" applyAlignment="1">
      <alignment horizontal="center" vertical="center"/>
    </xf>
    <xf numFmtId="17" fontId="17" fillId="0" borderId="8" xfId="26" applyNumberFormat="1" applyFont="1" applyBorder="1" applyAlignment="1">
      <alignment horizontal="center" vertical="center"/>
      <protection/>
    </xf>
    <xf numFmtId="0" fontId="17" fillId="0" borderId="2" xfId="26" applyFont="1" applyBorder="1" applyAlignment="1">
      <alignment horizontal="center" vertical="center"/>
      <protection/>
    </xf>
    <xf numFmtId="0" fontId="63" fillId="0" borderId="0" xfId="26" applyFont="1" applyAlignment="1">
      <alignment vertical="center"/>
      <protection/>
    </xf>
    <xf numFmtId="0" fontId="63" fillId="0" borderId="1" xfId="26" applyFont="1" applyBorder="1" applyAlignment="1">
      <alignment vertical="center"/>
      <protection/>
    </xf>
    <xf numFmtId="0" fontId="63" fillId="0" borderId="22" xfId="26" applyFont="1" applyBorder="1" applyAlignment="1">
      <alignment vertical="center"/>
      <protection/>
    </xf>
    <xf numFmtId="0" fontId="63" fillId="0" borderId="11" xfId="26" applyFont="1" applyBorder="1" applyAlignment="1">
      <alignment vertical="center"/>
      <protection/>
    </xf>
    <xf numFmtId="0" fontId="63" fillId="2" borderId="22" xfId="26" applyFont="1" applyFill="1" applyBorder="1" applyAlignment="1">
      <alignment vertical="center"/>
      <protection/>
    </xf>
    <xf numFmtId="0" fontId="63" fillId="0" borderId="35" xfId="26" applyFont="1" applyFill="1" applyBorder="1" applyAlignment="1">
      <alignment vertical="center"/>
      <protection/>
    </xf>
    <xf numFmtId="0" fontId="63" fillId="0" borderId="2" xfId="26" applyFont="1" applyBorder="1" applyAlignment="1">
      <alignment vertical="center"/>
      <protection/>
    </xf>
    <xf numFmtId="0" fontId="63" fillId="1" borderId="23" xfId="26" applyFont="1" applyFill="1" applyBorder="1" applyAlignment="1">
      <alignment horizontal="center" vertical="center"/>
      <protection/>
    </xf>
    <xf numFmtId="0" fontId="63" fillId="1" borderId="11" xfId="26" applyFont="1" applyFill="1" applyBorder="1" applyAlignment="1">
      <alignment horizontal="center" vertical="center"/>
      <protection/>
    </xf>
    <xf numFmtId="0" fontId="63" fillId="1" borderId="11" xfId="0" applyFont="1" applyFill="1" applyBorder="1" applyAlignment="1">
      <alignment horizontal="center" vertical="center"/>
    </xf>
    <xf numFmtId="0" fontId="63" fillId="2" borderId="22" xfId="26" applyFont="1" applyFill="1" applyBorder="1" applyAlignment="1">
      <alignment horizontal="center" vertical="center"/>
      <protection/>
    </xf>
    <xf numFmtId="0" fontId="63" fillId="0" borderId="26" xfId="26" applyFont="1" applyFill="1" applyBorder="1" applyAlignment="1">
      <alignment horizontal="center" vertical="center"/>
      <protection/>
    </xf>
    <xf numFmtId="0" fontId="63" fillId="0" borderId="36" xfId="26" applyFont="1" applyBorder="1" applyAlignment="1">
      <alignment horizontal="center" vertical="center"/>
      <protection/>
    </xf>
    <xf numFmtId="0" fontId="63" fillId="0" borderId="12" xfId="26" applyFont="1" applyBorder="1" applyAlignment="1">
      <alignment horizontal="center" vertical="center"/>
      <protection/>
    </xf>
    <xf numFmtId="0" fontId="63" fillId="1" borderId="36" xfId="26" applyFont="1" applyFill="1" applyBorder="1" applyAlignment="1">
      <alignment horizontal="center" vertical="center"/>
      <protection/>
    </xf>
    <xf numFmtId="0" fontId="63" fillId="1" borderId="12" xfId="26" applyFont="1" applyFill="1" applyBorder="1" applyAlignment="1">
      <alignment horizontal="center" vertical="center"/>
      <protection/>
    </xf>
    <xf numFmtId="0" fontId="63" fillId="0" borderId="36" xfId="26" applyFont="1" applyFill="1" applyBorder="1" applyAlignment="1">
      <alignment horizontal="center" vertical="center"/>
      <protection/>
    </xf>
    <xf numFmtId="0" fontId="63" fillId="14" borderId="36" xfId="26" applyFont="1" applyFill="1" applyBorder="1" applyAlignment="1">
      <alignment horizontal="center" vertical="center"/>
      <protection/>
    </xf>
    <xf numFmtId="0" fontId="63" fillId="15" borderId="36" xfId="26" applyFont="1" applyFill="1" applyBorder="1" applyAlignment="1">
      <alignment horizontal="center" vertical="center"/>
      <protection/>
    </xf>
    <xf numFmtId="0" fontId="63" fillId="1" borderId="12" xfId="0" applyFont="1" applyFill="1" applyBorder="1" applyAlignment="1">
      <alignment horizontal="center" vertical="center"/>
    </xf>
    <xf numFmtId="0" fontId="63" fillId="14" borderId="12" xfId="26" applyFont="1" applyFill="1" applyBorder="1" applyAlignment="1">
      <alignment horizontal="center" vertical="center"/>
      <protection/>
    </xf>
    <xf numFmtId="0" fontId="63" fillId="15" borderId="12" xfId="26" applyFont="1" applyFill="1" applyBorder="1" applyAlignment="1">
      <alignment horizontal="center" vertical="center"/>
      <protection/>
    </xf>
    <xf numFmtId="0" fontId="63" fillId="0" borderId="37" xfId="26" applyFont="1" applyBorder="1" applyAlignment="1">
      <alignment horizontal="center" vertical="center"/>
      <protection/>
    </xf>
    <xf numFmtId="0" fontId="63" fillId="0" borderId="32" xfId="26" applyFont="1" applyBorder="1" applyAlignment="1">
      <alignment horizontal="center" vertical="center"/>
      <protection/>
    </xf>
    <xf numFmtId="0" fontId="63" fillId="0" borderId="38" xfId="26" applyFont="1" applyBorder="1" applyAlignment="1">
      <alignment horizontal="center" vertical="center"/>
      <protection/>
    </xf>
    <xf numFmtId="0" fontId="63" fillId="2" borderId="38" xfId="26" applyFont="1" applyFill="1" applyBorder="1" applyAlignment="1">
      <alignment horizontal="center" vertical="center"/>
      <protection/>
    </xf>
    <xf numFmtId="0" fontId="63" fillId="0" borderId="0" xfId="26" applyFont="1" applyBorder="1" applyAlignment="1">
      <alignment horizontal="center" vertical="center"/>
      <protection/>
    </xf>
    <xf numFmtId="0" fontId="64" fillId="0" borderId="15" xfId="26" applyFont="1" applyBorder="1" applyAlignment="1" applyProtection="1">
      <alignment horizontal="right" vertical="center"/>
      <protection/>
    </xf>
    <xf numFmtId="184" fontId="65" fillId="0" borderId="8" xfId="26" applyNumberFormat="1" applyFont="1" applyBorder="1" applyAlignment="1">
      <alignment horizontal="center" vertical="center"/>
      <protection/>
    </xf>
    <xf numFmtId="0" fontId="66" fillId="0" borderId="0" xfId="26" applyFont="1" applyBorder="1" applyAlignment="1">
      <alignment horizontal="center" vertical="center"/>
      <protection/>
    </xf>
    <xf numFmtId="0" fontId="63" fillId="0" borderId="9" xfId="26" applyFont="1" applyFill="1" applyBorder="1" applyAlignment="1">
      <alignment horizontal="center" vertical="center"/>
      <protection/>
    </xf>
    <xf numFmtId="0" fontId="63" fillId="0" borderId="0" xfId="26" applyFont="1" applyBorder="1" applyAlignment="1">
      <alignment vertical="center"/>
      <protection/>
    </xf>
    <xf numFmtId="0" fontId="64" fillId="0" borderId="0" xfId="26" applyFont="1" applyAlignment="1">
      <alignment horizontal="right" vertical="center"/>
      <protection/>
    </xf>
    <xf numFmtId="0" fontId="63" fillId="0" borderId="8" xfId="26" applyFont="1" applyBorder="1" applyAlignment="1">
      <alignment horizontal="center" vertical="center"/>
      <protection/>
    </xf>
    <xf numFmtId="0" fontId="63" fillId="0" borderId="13" xfId="26" applyFont="1" applyFill="1" applyBorder="1" applyAlignment="1">
      <alignment horizontal="center" vertical="center"/>
      <protection/>
    </xf>
    <xf numFmtId="0" fontId="65" fillId="0" borderId="0" xfId="26" applyFont="1" applyBorder="1" applyAlignment="1">
      <alignment horizontal="center" vertical="center"/>
      <protection/>
    </xf>
    <xf numFmtId="17" fontId="64" fillId="0" borderId="0" xfId="26" applyNumberFormat="1" applyFont="1" applyBorder="1" applyAlignment="1">
      <alignment horizontal="right" vertical="center"/>
      <protection/>
    </xf>
    <xf numFmtId="2" fontId="64" fillId="16" borderId="8" xfId="26" applyNumberFormat="1" applyFont="1" applyFill="1" applyBorder="1" applyAlignment="1">
      <alignment horizontal="center" vertical="center"/>
      <protection/>
    </xf>
    <xf numFmtId="0" fontId="6" fillId="0" borderId="0" xfId="26" applyFont="1" applyBorder="1">
      <alignment/>
      <protection/>
    </xf>
    <xf numFmtId="0" fontId="3" fillId="0" borderId="0" xfId="26" applyFont="1" applyBorder="1" applyAlignment="1" applyProtection="1">
      <alignment horizontal="center"/>
      <protection/>
    </xf>
    <xf numFmtId="176" fontId="3" fillId="0" borderId="0" xfId="26" applyNumberFormat="1" applyFont="1" applyBorder="1" applyAlignment="1" applyProtection="1">
      <alignment horizontal="right"/>
      <protection/>
    </xf>
    <xf numFmtId="0" fontId="1" fillId="0" borderId="0" xfId="26" applyBorder="1" applyAlignment="1">
      <alignment horizontal="center"/>
      <protection/>
    </xf>
    <xf numFmtId="2" fontId="1" fillId="0" borderId="0" xfId="26" applyNumberFormat="1" applyBorder="1" applyAlignment="1">
      <alignment horizontal="center"/>
      <protection/>
    </xf>
    <xf numFmtId="2" fontId="1" fillId="0" borderId="2" xfId="26" applyNumberFormat="1" applyBorder="1" applyAlignment="1">
      <alignment horizontal="center"/>
      <protection/>
    </xf>
    <xf numFmtId="0" fontId="67" fillId="0" borderId="1" xfId="26" applyFont="1" applyBorder="1">
      <alignment/>
      <protection/>
    </xf>
    <xf numFmtId="0" fontId="68" fillId="0" borderId="0" xfId="26" applyFont="1" applyBorder="1" applyAlignment="1">
      <alignment horizontal="center" vertical="center"/>
      <protection/>
    </xf>
    <xf numFmtId="0" fontId="1" fillId="0" borderId="6" xfId="26" applyFont="1" applyBorder="1">
      <alignment/>
      <protection/>
    </xf>
    <xf numFmtId="0" fontId="1" fillId="0" borderId="9" xfId="26" applyBorder="1">
      <alignment/>
      <protection/>
    </xf>
    <xf numFmtId="2" fontId="69" fillId="0" borderId="9" xfId="26" applyNumberFormat="1" applyFont="1" applyBorder="1" applyAlignment="1">
      <alignment horizontal="center"/>
      <protection/>
    </xf>
    <xf numFmtId="0" fontId="70" fillId="0" borderId="9" xfId="26" applyFont="1" applyBorder="1">
      <alignment/>
      <protection/>
    </xf>
    <xf numFmtId="0" fontId="1" fillId="0" borderId="7" xfId="26" applyBorder="1">
      <alignment/>
      <protection/>
    </xf>
    <xf numFmtId="0" fontId="1" fillId="0" borderId="2" xfId="26" applyBorder="1">
      <alignment/>
      <protection/>
    </xf>
    <xf numFmtId="0" fontId="67" fillId="0" borderId="16" xfId="26" applyFont="1" applyBorder="1">
      <alignment/>
      <protection/>
    </xf>
    <xf numFmtId="0" fontId="3" fillId="0" borderId="17" xfId="26" applyFont="1" applyBorder="1" applyAlignment="1" applyProtection="1">
      <alignment horizontal="left"/>
      <protection/>
    </xf>
    <xf numFmtId="0" fontId="6" fillId="0" borderId="17" xfId="26" applyFont="1" applyBorder="1">
      <alignment/>
      <protection/>
    </xf>
    <xf numFmtId="0" fontId="3" fillId="0" borderId="17" xfId="26" applyFont="1" applyBorder="1" applyAlignment="1">
      <alignment horizontal="center"/>
      <protection/>
    </xf>
    <xf numFmtId="1" fontId="71" fillId="0" borderId="17" xfId="26" applyNumberFormat="1" applyFont="1" applyBorder="1" applyAlignment="1" applyProtection="1">
      <alignment horizontal="center"/>
      <protection/>
    </xf>
    <xf numFmtId="0" fontId="1" fillId="0" borderId="17" xfId="26" applyBorder="1">
      <alignment/>
      <protection/>
    </xf>
    <xf numFmtId="0" fontId="1" fillId="0" borderId="18" xfId="26" applyBorder="1">
      <alignment/>
      <protection/>
    </xf>
    <xf numFmtId="0" fontId="1" fillId="0" borderId="0" xfId="26" applyAlignment="1">
      <alignment horizontal="center"/>
      <protection/>
    </xf>
    <xf numFmtId="179" fontId="1" fillId="0" borderId="0" xfId="26" applyNumberFormat="1" applyBorder="1" applyAlignment="1">
      <alignment horizontal="center"/>
      <protection/>
    </xf>
    <xf numFmtId="0" fontId="1" fillId="0" borderId="0" xfId="26" applyAlignment="1">
      <alignment horizontal="right"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49" fillId="0" borderId="0" xfId="21" applyFont="1" applyAlignment="1">
      <alignment horizontal="right" vertical="top"/>
      <protection/>
    </xf>
    <xf numFmtId="0" fontId="8" fillId="0" borderId="0" xfId="21" applyFont="1" applyFill="1">
      <alignment/>
      <protection/>
    </xf>
    <xf numFmtId="0" fontId="9" fillId="0" borderId="0" xfId="21" applyFont="1" applyAlignment="1">
      <alignment horizontal="centerContinuous"/>
      <protection/>
    </xf>
    <xf numFmtId="0" fontId="6" fillId="0" borderId="0" xfId="21" applyFont="1" applyFill="1">
      <alignment/>
      <protection/>
    </xf>
    <xf numFmtId="0" fontId="6" fillId="0" borderId="0" xfId="21" applyFont="1">
      <alignment/>
      <protection/>
    </xf>
    <xf numFmtId="0" fontId="4" fillId="0" borderId="0" xfId="21" applyFont="1" applyFill="1" applyBorder="1" applyAlignment="1" applyProtection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>
      <alignment/>
      <protection/>
    </xf>
    <xf numFmtId="0" fontId="6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4" xfId="21" applyFont="1" applyBorder="1" applyAlignment="1" applyProtection="1">
      <alignment horizontal="left"/>
      <protection/>
    </xf>
    <xf numFmtId="0" fontId="6" fillId="0" borderId="5" xfId="21" applyFont="1" applyFill="1" applyBorder="1">
      <alignment/>
      <protection/>
    </xf>
    <xf numFmtId="0" fontId="15" fillId="0" borderId="0" xfId="21" applyFont="1">
      <alignment/>
      <protection/>
    </xf>
    <xf numFmtId="0" fontId="15" fillId="0" borderId="1" xfId="21" applyFont="1" applyBorder="1">
      <alignment/>
      <protection/>
    </xf>
    <xf numFmtId="0" fontId="15" fillId="0" borderId="0" xfId="21" applyFont="1" applyBorder="1">
      <alignment/>
      <protection/>
    </xf>
    <xf numFmtId="0" fontId="16" fillId="0" borderId="0" xfId="21" applyFont="1" applyBorder="1">
      <alignment/>
      <protection/>
    </xf>
    <xf numFmtId="0" fontId="15" fillId="0" borderId="2" xfId="21" applyFont="1" applyFill="1" applyBorder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2" xfId="21" applyFont="1" applyFill="1" applyBorder="1">
      <alignment/>
      <protection/>
    </xf>
    <xf numFmtId="0" fontId="6" fillId="0" borderId="0" xfId="21" applyFont="1" applyBorder="1" applyProtection="1">
      <alignment/>
      <protection/>
    </xf>
    <xf numFmtId="0" fontId="11" fillId="0" borderId="0" xfId="21" applyFont="1">
      <alignment/>
      <protection/>
    </xf>
    <xf numFmtId="0" fontId="13" fillId="0" borderId="1" xfId="21" applyFont="1" applyBorder="1" applyAlignment="1">
      <alignment horizontal="centerContinuous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3" fillId="0" borderId="2" xfId="21" applyFont="1" applyFill="1" applyBorder="1" applyAlignment="1">
      <alignment horizontal="centerContinuous"/>
      <protection/>
    </xf>
    <xf numFmtId="0" fontId="6" fillId="0" borderId="0" xfId="21" applyFont="1" applyBorder="1" applyAlignment="1">
      <alignment horizontal="center"/>
      <protection/>
    </xf>
    <xf numFmtId="0" fontId="14" fillId="0" borderId="0" xfId="21" applyFont="1" applyBorder="1" applyAlignment="1">
      <alignment horizontal="left"/>
      <protection/>
    </xf>
    <xf numFmtId="0" fontId="1" fillId="0" borderId="6" xfId="21" applyFont="1" applyBorder="1" applyAlignment="1" applyProtection="1">
      <alignment horizontal="center"/>
      <protection/>
    </xf>
    <xf numFmtId="179" fontId="0" fillId="0" borderId="6" xfId="21" applyNumberFormat="1" applyFont="1" applyBorder="1" applyAlignment="1">
      <alignment horizontal="centerContinuous"/>
      <protection/>
    </xf>
    <xf numFmtId="0" fontId="1" fillId="0" borderId="7" xfId="21" applyBorder="1" applyAlignment="1">
      <alignment horizontal="centerContinuous"/>
      <protection/>
    </xf>
    <xf numFmtId="0" fontId="1" fillId="0" borderId="0" xfId="21" applyFont="1" applyBorder="1" applyAlignment="1" applyProtection="1">
      <alignment horizontal="center"/>
      <protection/>
    </xf>
    <xf numFmtId="179" fontId="1" fillId="0" borderId="0" xfId="21" applyNumberFormat="1" applyFont="1" applyBorder="1" applyAlignment="1">
      <alignment horizontal="centerContinuous"/>
      <protection/>
    </xf>
    <xf numFmtId="22" fontId="6" fillId="0" borderId="0" xfId="21" applyNumberFormat="1" applyFont="1" applyBorder="1">
      <alignment/>
      <protection/>
    </xf>
    <xf numFmtId="0" fontId="6" fillId="0" borderId="0" xfId="21" applyFont="1" applyBorder="1" applyAlignment="1" applyProtection="1">
      <alignment horizontal="center"/>
      <protection/>
    </xf>
    <xf numFmtId="0" fontId="6" fillId="0" borderId="39" xfId="21" applyFont="1" applyBorder="1">
      <alignment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8" xfId="21" applyFont="1" applyBorder="1" applyAlignment="1" applyProtection="1">
      <alignment horizontal="center" vertical="center"/>
      <protection/>
    </xf>
    <xf numFmtId="172" fontId="17" fillId="0" borderId="8" xfId="21" applyNumberFormat="1" applyFont="1" applyBorder="1" applyAlignment="1" applyProtection="1">
      <alignment horizontal="center" vertical="center" wrapText="1"/>
      <protection/>
    </xf>
    <xf numFmtId="0" fontId="17" fillId="0" borderId="8" xfId="21" applyFont="1" applyBorder="1" applyAlignment="1" applyProtection="1">
      <alignment horizontal="center" vertical="center" wrapText="1"/>
      <protection/>
    </xf>
    <xf numFmtId="176" fontId="17" fillId="0" borderId="8" xfId="21" applyNumberFormat="1" applyFont="1" applyBorder="1" applyAlignment="1" applyProtection="1">
      <alignment horizontal="center" vertical="center"/>
      <protection/>
    </xf>
    <xf numFmtId="176" fontId="22" fillId="17" borderId="8" xfId="21" applyNumberFormat="1" applyFont="1" applyFill="1" applyBorder="1" applyAlignment="1" applyProtection="1">
      <alignment horizontal="center" vertical="center"/>
      <protection/>
    </xf>
    <xf numFmtId="0" fontId="26" fillId="5" borderId="8" xfId="21" applyFont="1" applyFill="1" applyBorder="1" applyAlignment="1" applyProtection="1">
      <alignment horizontal="center" vertical="center"/>
      <protection/>
    </xf>
    <xf numFmtId="0" fontId="17" fillId="0" borderId="6" xfId="21" applyFont="1" applyBorder="1" applyAlignment="1" applyProtection="1">
      <alignment horizontal="center" vertical="center"/>
      <protection/>
    </xf>
    <xf numFmtId="0" fontId="17" fillId="0" borderId="6" xfId="21" applyFont="1" applyBorder="1" applyAlignment="1" applyProtection="1">
      <alignment horizontal="center" vertical="center" wrapText="1"/>
      <protection/>
    </xf>
    <xf numFmtId="0" fontId="41" fillId="10" borderId="8" xfId="21" applyFont="1" applyFill="1" applyBorder="1" applyAlignment="1">
      <alignment horizontal="center" vertical="center" wrapText="1"/>
      <protection/>
    </xf>
    <xf numFmtId="0" fontId="46" fillId="11" borderId="8" xfId="21" applyFont="1" applyFill="1" applyBorder="1" applyAlignment="1">
      <alignment horizontal="center" vertical="center" wrapText="1"/>
      <protection/>
    </xf>
    <xf numFmtId="0" fontId="23" fillId="2" borderId="6" xfId="21" applyFont="1" applyFill="1" applyBorder="1" applyAlignment="1" applyProtection="1">
      <alignment horizontal="centerContinuous" vertical="center" wrapText="1"/>
      <protection/>
    </xf>
    <xf numFmtId="0" fontId="24" fillId="2" borderId="9" xfId="21" applyFont="1" applyFill="1" applyBorder="1" applyAlignment="1">
      <alignment horizontal="centerContinuous"/>
      <protection/>
    </xf>
    <xf numFmtId="0" fontId="23" fillId="2" borderId="7" xfId="21" applyFont="1" applyFill="1" applyBorder="1" applyAlignment="1">
      <alignment horizontal="centerContinuous" vertical="center"/>
      <protection/>
    </xf>
    <xf numFmtId="0" fontId="72" fillId="18" borderId="6" xfId="21" applyFont="1" applyFill="1" applyBorder="1" applyAlignment="1">
      <alignment horizontal="centerContinuous" vertical="center" wrapText="1"/>
      <protection/>
    </xf>
    <xf numFmtId="0" fontId="73" fillId="18" borderId="9" xfId="21" applyFont="1" applyFill="1" applyBorder="1" applyAlignment="1">
      <alignment horizontal="centerContinuous"/>
      <protection/>
    </xf>
    <xf numFmtId="0" fontId="72" fillId="18" borderId="7" xfId="21" applyFont="1" applyFill="1" applyBorder="1" applyAlignment="1">
      <alignment horizontal="centerContinuous" vertical="center"/>
      <protection/>
    </xf>
    <xf numFmtId="0" fontId="74" fillId="12" borderId="8" xfId="21" applyFont="1" applyFill="1" applyBorder="1" applyAlignment="1">
      <alignment horizontal="center" vertical="center" wrapText="1"/>
      <protection/>
    </xf>
    <xf numFmtId="0" fontId="75" fillId="19" borderId="8" xfId="21" applyFont="1" applyFill="1" applyBorder="1" applyAlignment="1">
      <alignment horizontal="center" vertical="center" wrapText="1"/>
      <protection/>
    </xf>
    <xf numFmtId="0" fontId="17" fillId="0" borderId="8" xfId="21" applyFont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11" xfId="21" applyFont="1" applyFill="1" applyBorder="1" applyAlignment="1" applyProtection="1">
      <alignment horizontal="center"/>
      <protection locked="0"/>
    </xf>
    <xf numFmtId="0" fontId="6" fillId="0" borderId="11" xfId="27" applyFont="1" applyFill="1" applyBorder="1" applyAlignment="1" applyProtection="1">
      <alignment horizontal="center"/>
      <protection locked="0"/>
    </xf>
    <xf numFmtId="172" fontId="6" fillId="0" borderId="11" xfId="27" applyNumberFormat="1" applyFont="1" applyFill="1" applyBorder="1" applyAlignment="1" applyProtection="1">
      <alignment horizontal="center"/>
      <protection locked="0"/>
    </xf>
    <xf numFmtId="184" fontId="6" fillId="0" borderId="11" xfId="27" applyNumberFormat="1" applyFont="1" applyFill="1" applyBorder="1" applyAlignment="1" applyProtection="1">
      <alignment horizontal="center"/>
      <protection locked="0"/>
    </xf>
    <xf numFmtId="0" fontId="76" fillId="17" borderId="11" xfId="21" applyFont="1" applyFill="1" applyBorder="1" applyAlignment="1" applyProtection="1">
      <alignment horizontal="center"/>
      <protection/>
    </xf>
    <xf numFmtId="179" fontId="77" fillId="5" borderId="11" xfId="21" applyNumberFormat="1" applyFont="1" applyFill="1" applyBorder="1" applyAlignment="1" applyProtection="1">
      <alignment horizontal="center"/>
      <protection/>
    </xf>
    <xf numFmtId="22" fontId="6" fillId="0" borderId="24" xfId="27" applyNumberFormat="1" applyFont="1" applyFill="1" applyBorder="1" applyAlignment="1" applyProtection="1">
      <alignment horizontal="center"/>
      <protection locked="0"/>
    </xf>
    <xf numFmtId="22" fontId="6" fillId="0" borderId="22" xfId="27" applyNumberFormat="1" applyFont="1" applyFill="1" applyBorder="1" applyAlignment="1" applyProtection="1">
      <alignment horizontal="center"/>
      <protection locked="0"/>
    </xf>
    <xf numFmtId="4" fontId="6" fillId="15" borderId="11" xfId="21" applyNumberFormat="1" applyFont="1" applyFill="1" applyBorder="1" applyAlignment="1" applyProtection="1" quotePrefix="1">
      <alignment horizontal="center"/>
      <protection/>
    </xf>
    <xf numFmtId="172" fontId="6" fillId="15" borderId="11" xfId="21" applyNumberFormat="1" applyFont="1" applyFill="1" applyBorder="1" applyAlignment="1" applyProtection="1" quotePrefix="1">
      <alignment horizontal="center"/>
      <protection/>
    </xf>
    <xf numFmtId="176" fontId="6" fillId="0" borderId="24" xfId="21" applyNumberFormat="1" applyFont="1" applyBorder="1" applyAlignment="1" applyProtection="1">
      <alignment horizontal="center"/>
      <protection locked="0"/>
    </xf>
    <xf numFmtId="189" fontId="6" fillId="0" borderId="11" xfId="21" applyNumberFormat="1" applyFont="1" applyBorder="1" applyAlignment="1" applyProtection="1" quotePrefix="1">
      <alignment horizontal="center"/>
      <protection locked="0"/>
    </xf>
    <xf numFmtId="176" fontId="6" fillId="0" borderId="11" xfId="21" applyNumberFormat="1" applyFont="1" applyBorder="1" applyAlignment="1" applyProtection="1">
      <alignment horizontal="center"/>
      <protection locked="0"/>
    </xf>
    <xf numFmtId="2" fontId="43" fillId="10" borderId="11" xfId="21" applyNumberFormat="1" applyFont="1" applyFill="1" applyBorder="1" applyAlignment="1" applyProtection="1">
      <alignment horizontal="center"/>
      <protection locked="0"/>
    </xf>
    <xf numFmtId="2" fontId="47" fillId="11" borderId="24" xfId="21" applyNumberFormat="1" applyFont="1" applyFill="1" applyBorder="1" applyAlignment="1" applyProtection="1">
      <alignment horizontal="center"/>
      <protection locked="0"/>
    </xf>
    <xf numFmtId="176" fontId="31" fillId="2" borderId="23" xfId="21" applyNumberFormat="1" applyFont="1" applyFill="1" applyBorder="1" applyAlignment="1" applyProtection="1" quotePrefix="1">
      <alignment horizontal="center"/>
      <protection locked="0"/>
    </xf>
    <xf numFmtId="176" fontId="31" fillId="2" borderId="40" xfId="21" applyNumberFormat="1" applyFont="1" applyFill="1" applyBorder="1" applyAlignment="1" applyProtection="1" quotePrefix="1">
      <alignment horizontal="center"/>
      <protection locked="0"/>
    </xf>
    <xf numFmtId="4" fontId="31" fillId="2" borderId="24" xfId="21" applyNumberFormat="1" applyFont="1" applyFill="1" applyBorder="1" applyAlignment="1" applyProtection="1">
      <alignment horizontal="center"/>
      <protection locked="0"/>
    </xf>
    <xf numFmtId="176" fontId="78" fillId="18" borderId="23" xfId="21" applyNumberFormat="1" applyFont="1" applyFill="1" applyBorder="1" applyAlignment="1" applyProtection="1" quotePrefix="1">
      <alignment horizontal="center"/>
      <protection locked="0"/>
    </xf>
    <xf numFmtId="176" fontId="78" fillId="18" borderId="40" xfId="21" applyNumberFormat="1" applyFont="1" applyFill="1" applyBorder="1" applyAlignment="1" applyProtection="1" quotePrefix="1">
      <alignment horizontal="center"/>
      <protection locked="0"/>
    </xf>
    <xf numFmtId="4" fontId="78" fillId="18" borderId="24" xfId="21" applyNumberFormat="1" applyFont="1" applyFill="1" applyBorder="1" applyAlignment="1" applyProtection="1">
      <alignment horizontal="center"/>
      <protection locked="0"/>
    </xf>
    <xf numFmtId="4" fontId="79" fillId="12" borderId="11" xfId="21" applyNumberFormat="1" applyFont="1" applyFill="1" applyBorder="1" applyAlignment="1" applyProtection="1">
      <alignment horizontal="center"/>
      <protection locked="0"/>
    </xf>
    <xf numFmtId="4" fontId="80" fillId="19" borderId="11" xfId="21" applyNumberFormat="1" applyFont="1" applyFill="1" applyBorder="1" applyAlignment="1" applyProtection="1">
      <alignment horizontal="center"/>
      <protection locked="0"/>
    </xf>
    <xf numFmtId="4" fontId="7" fillId="0" borderId="11" xfId="21" applyNumberFormat="1" applyFont="1" applyBorder="1" applyAlignment="1" applyProtection="1">
      <alignment horizontal="center"/>
      <protection locked="0"/>
    </xf>
    <xf numFmtId="4" fontId="34" fillId="0" borderId="24" xfId="21" applyNumberFormat="1" applyFont="1" applyFill="1" applyBorder="1" applyAlignment="1">
      <alignment horizontal="right"/>
      <protection/>
    </xf>
    <xf numFmtId="2" fontId="6" fillId="0" borderId="2" xfId="21" applyNumberFormat="1" applyFont="1" applyFill="1" applyBorder="1" applyAlignment="1">
      <alignment horizontal="center"/>
      <protection/>
    </xf>
    <xf numFmtId="0" fontId="6" fillId="0" borderId="11" xfId="21" applyFont="1" applyBorder="1" applyAlignment="1" applyProtection="1">
      <alignment horizontal="center"/>
      <protection locked="0"/>
    </xf>
    <xf numFmtId="172" fontId="6" fillId="0" borderId="11" xfId="21" applyNumberFormat="1" applyFont="1" applyBorder="1" applyAlignment="1" applyProtection="1">
      <alignment horizontal="center"/>
      <protection locked="0"/>
    </xf>
    <xf numFmtId="173" fontId="6" fillId="0" borderId="11" xfId="21" applyNumberFormat="1" applyFont="1" applyBorder="1" applyAlignment="1" applyProtection="1">
      <alignment horizontal="center"/>
      <protection locked="0"/>
    </xf>
    <xf numFmtId="22" fontId="6" fillId="0" borderId="24" xfId="21" applyNumberFormat="1" applyFont="1" applyBorder="1" applyAlignment="1" applyProtection="1">
      <alignment horizontal="center"/>
      <protection locked="0"/>
    </xf>
    <xf numFmtId="22" fontId="6" fillId="0" borderId="41" xfId="21" applyNumberFormat="1" applyFont="1" applyBorder="1" applyAlignment="1" applyProtection="1">
      <alignment horizontal="center"/>
      <protection locked="0"/>
    </xf>
    <xf numFmtId="0" fontId="6" fillId="0" borderId="12" xfId="21" applyFont="1" applyFill="1" applyBorder="1" applyAlignment="1">
      <alignment horizontal="center"/>
      <protection/>
    </xf>
    <xf numFmtId="184" fontId="6" fillId="0" borderId="11" xfId="21" applyNumberFormat="1" applyFont="1" applyBorder="1" applyAlignment="1" applyProtection="1">
      <alignment horizontal="center"/>
      <protection locked="0"/>
    </xf>
    <xf numFmtId="22" fontId="6" fillId="0" borderId="22" xfId="21" applyNumberFormat="1" applyFont="1" applyBorder="1" applyAlignment="1" applyProtection="1">
      <alignment horizontal="center"/>
      <protection locked="0"/>
    </xf>
    <xf numFmtId="172" fontId="6" fillId="0" borderId="11" xfId="21" applyNumberFormat="1" applyFont="1" applyFill="1" applyBorder="1" applyAlignment="1" applyProtection="1">
      <alignment horizontal="center"/>
      <protection locked="0"/>
    </xf>
    <xf numFmtId="184" fontId="6" fillId="0" borderId="11" xfId="21" applyNumberFormat="1" applyFont="1" applyFill="1" applyBorder="1" applyAlignment="1" applyProtection="1">
      <alignment horizontal="center"/>
      <protection locked="0"/>
    </xf>
    <xf numFmtId="22" fontId="6" fillId="0" borderId="24" xfId="21" applyNumberFormat="1" applyFont="1" applyFill="1" applyBorder="1" applyAlignment="1" applyProtection="1">
      <alignment horizontal="center"/>
      <protection locked="0"/>
    </xf>
    <xf numFmtId="22" fontId="6" fillId="0" borderId="41" xfId="21" applyNumberFormat="1" applyFont="1" applyFill="1" applyBorder="1" applyAlignment="1" applyProtection="1">
      <alignment horizontal="center"/>
      <protection locked="0"/>
    </xf>
    <xf numFmtId="0" fontId="6" fillId="0" borderId="13" xfId="21" applyFont="1" applyBorder="1" applyAlignment="1" applyProtection="1">
      <alignment horizontal="center"/>
      <protection locked="0"/>
    </xf>
    <xf numFmtId="172" fontId="7" fillId="0" borderId="13" xfId="21" applyNumberFormat="1" applyFont="1" applyBorder="1" applyAlignment="1" applyProtection="1">
      <alignment horizontal="center"/>
      <protection locked="0"/>
    </xf>
    <xf numFmtId="184" fontId="6" fillId="0" borderId="13" xfId="21" applyNumberFormat="1" applyFont="1" applyBorder="1" applyAlignment="1" applyProtection="1">
      <alignment horizontal="center"/>
      <protection locked="0"/>
    </xf>
    <xf numFmtId="173" fontId="6" fillId="0" borderId="13" xfId="21" applyNumberFormat="1" applyFont="1" applyBorder="1" applyAlignment="1" applyProtection="1">
      <alignment horizontal="center"/>
      <protection locked="0"/>
    </xf>
    <xf numFmtId="0" fontId="76" fillId="17" borderId="13" xfId="21" applyFont="1" applyFill="1" applyBorder="1" applyAlignment="1" applyProtection="1">
      <alignment horizontal="center"/>
      <protection/>
    </xf>
    <xf numFmtId="179" fontId="77" fillId="5" borderId="13" xfId="21" applyNumberFormat="1" applyFont="1" applyFill="1" applyBorder="1" applyAlignment="1" applyProtection="1">
      <alignment horizontal="center"/>
      <protection/>
    </xf>
    <xf numFmtId="22" fontId="6" fillId="0" borderId="13" xfId="21" applyNumberFormat="1" applyFont="1" applyBorder="1" applyAlignment="1" applyProtection="1">
      <alignment horizontal="center"/>
      <protection locked="0"/>
    </xf>
    <xf numFmtId="176" fontId="6" fillId="0" borderId="13" xfId="21" applyNumberFormat="1" applyFont="1" applyBorder="1" applyAlignment="1" applyProtection="1">
      <alignment horizontal="center"/>
      <protection/>
    </xf>
    <xf numFmtId="176" fontId="6" fillId="0" borderId="13" xfId="21" applyNumberFormat="1" applyFont="1" applyBorder="1" applyAlignment="1" applyProtection="1">
      <alignment horizontal="center"/>
      <protection locked="0"/>
    </xf>
    <xf numFmtId="189" fontId="6" fillId="0" borderId="13" xfId="21" applyNumberFormat="1" applyFont="1" applyBorder="1" applyAlignment="1" applyProtection="1" quotePrefix="1">
      <alignment horizontal="center"/>
      <protection locked="0"/>
    </xf>
    <xf numFmtId="2" fontId="81" fillId="10" borderId="13" xfId="21" applyNumberFormat="1" applyFont="1" applyFill="1" applyBorder="1" applyAlignment="1" applyProtection="1">
      <alignment horizontal="center"/>
      <protection locked="0"/>
    </xf>
    <xf numFmtId="2" fontId="47" fillId="11" borderId="13" xfId="21" applyNumberFormat="1" applyFont="1" applyFill="1" applyBorder="1" applyAlignment="1" applyProtection="1">
      <alignment horizontal="center"/>
      <protection locked="0"/>
    </xf>
    <xf numFmtId="176" fontId="31" fillId="2" borderId="30" xfId="21" applyNumberFormat="1" applyFont="1" applyFill="1" applyBorder="1" applyAlignment="1" applyProtection="1" quotePrefix="1">
      <alignment horizontal="center"/>
      <protection locked="0"/>
    </xf>
    <xf numFmtId="176" fontId="31" fillId="2" borderId="42" xfId="21" applyNumberFormat="1" applyFont="1" applyFill="1" applyBorder="1" applyAlignment="1" applyProtection="1" quotePrefix="1">
      <alignment horizontal="center"/>
      <protection locked="0"/>
    </xf>
    <xf numFmtId="4" fontId="31" fillId="2" borderId="31" xfId="21" applyNumberFormat="1" applyFont="1" applyFill="1" applyBorder="1" applyAlignment="1" applyProtection="1">
      <alignment horizontal="center"/>
      <protection locked="0"/>
    </xf>
    <xf numFmtId="176" fontId="78" fillId="18" borderId="30" xfId="21" applyNumberFormat="1" applyFont="1" applyFill="1" applyBorder="1" applyAlignment="1" applyProtection="1" quotePrefix="1">
      <alignment horizontal="center"/>
      <protection locked="0"/>
    </xf>
    <xf numFmtId="176" fontId="78" fillId="18" borderId="42" xfId="21" applyNumberFormat="1" applyFont="1" applyFill="1" applyBorder="1" applyAlignment="1" applyProtection="1" quotePrefix="1">
      <alignment horizontal="center"/>
      <protection locked="0"/>
    </xf>
    <xf numFmtId="4" fontId="78" fillId="18" borderId="31" xfId="21" applyNumberFormat="1" applyFont="1" applyFill="1" applyBorder="1" applyAlignment="1" applyProtection="1">
      <alignment horizontal="center"/>
      <protection locked="0"/>
    </xf>
    <xf numFmtId="4" fontId="79" fillId="12" borderId="13" xfId="21" applyNumberFormat="1" applyFont="1" applyFill="1" applyBorder="1" applyAlignment="1" applyProtection="1">
      <alignment horizontal="center"/>
      <protection locked="0"/>
    </xf>
    <xf numFmtId="4" fontId="80" fillId="19" borderId="13" xfId="21" applyNumberFormat="1" applyFont="1" applyFill="1" applyBorder="1" applyAlignment="1" applyProtection="1">
      <alignment horizontal="center"/>
      <protection locked="0"/>
    </xf>
    <xf numFmtId="4" fontId="7" fillId="0" borderId="13" xfId="21" applyNumberFormat="1" applyFont="1" applyBorder="1" applyAlignment="1" applyProtection="1">
      <alignment horizontal="center"/>
      <protection locked="0"/>
    </xf>
    <xf numFmtId="2" fontId="34" fillId="0" borderId="43" xfId="21" applyNumberFormat="1" applyFont="1" applyFill="1" applyBorder="1" applyAlignment="1">
      <alignment horizontal="right"/>
      <protection/>
    </xf>
    <xf numFmtId="0" fontId="36" fillId="0" borderId="15" xfId="21" applyFont="1" applyBorder="1" applyAlignment="1">
      <alignment horizontal="center"/>
      <protection/>
    </xf>
    <xf numFmtId="0" fontId="37" fillId="0" borderId="0" xfId="21" applyFont="1" applyBorder="1" applyAlignment="1" applyProtection="1">
      <alignment horizontal="left"/>
      <protection/>
    </xf>
    <xf numFmtId="172" fontId="7" fillId="0" borderId="0" xfId="21" applyNumberFormat="1" applyFont="1" applyBorder="1" applyAlignment="1" applyProtection="1">
      <alignment horizontal="center"/>
      <protection/>
    </xf>
    <xf numFmtId="173" fontId="6" fillId="0" borderId="0" xfId="21" applyNumberFormat="1" applyFont="1" applyBorder="1" applyAlignment="1" applyProtection="1">
      <alignment horizontal="center"/>
      <protection/>
    </xf>
    <xf numFmtId="176" fontId="6" fillId="0" borderId="0" xfId="21" applyNumberFormat="1" applyFont="1" applyBorder="1" applyAlignment="1" applyProtection="1">
      <alignment horizontal="center"/>
      <protection/>
    </xf>
    <xf numFmtId="189" fontId="6" fillId="0" borderId="0" xfId="21" applyNumberFormat="1" applyFont="1" applyBorder="1" applyAlignment="1" applyProtection="1" quotePrefix="1">
      <alignment horizontal="center"/>
      <protection/>
    </xf>
    <xf numFmtId="2" fontId="43" fillId="10" borderId="8" xfId="21" applyNumberFormat="1" applyFont="1" applyFill="1" applyBorder="1" applyAlignment="1" applyProtection="1">
      <alignment horizontal="center"/>
      <protection/>
    </xf>
    <xf numFmtId="2" fontId="47" fillId="11" borderId="8" xfId="21" applyNumberFormat="1" applyFont="1" applyFill="1" applyBorder="1" applyAlignment="1" applyProtection="1">
      <alignment horizontal="center"/>
      <protection/>
    </xf>
    <xf numFmtId="2" fontId="31" fillId="2" borderId="8" xfId="21" applyNumberFormat="1" applyFont="1" applyFill="1" applyBorder="1" applyAlignment="1" applyProtection="1">
      <alignment horizontal="center"/>
      <protection/>
    </xf>
    <xf numFmtId="2" fontId="78" fillId="18" borderId="8" xfId="21" applyNumberFormat="1" applyFont="1" applyFill="1" applyBorder="1" applyAlignment="1" applyProtection="1">
      <alignment horizontal="center"/>
      <protection/>
    </xf>
    <xf numFmtId="2" fontId="79" fillId="12" borderId="8" xfId="21" applyNumberFormat="1" applyFont="1" applyFill="1" applyBorder="1" applyAlignment="1" applyProtection="1">
      <alignment horizontal="center"/>
      <protection/>
    </xf>
    <xf numFmtId="2" fontId="80" fillId="19" borderId="8" xfId="21" applyNumberFormat="1" applyFont="1" applyFill="1" applyBorder="1" applyAlignment="1" applyProtection="1">
      <alignment horizontal="center"/>
      <protection/>
    </xf>
    <xf numFmtId="2" fontId="82" fillId="0" borderId="28" xfId="21" applyNumberFormat="1" applyFont="1" applyBorder="1" applyAlignment="1" applyProtection="1">
      <alignment horizontal="center"/>
      <protection/>
    </xf>
    <xf numFmtId="7" fontId="2" fillId="0" borderId="8" xfId="21" applyNumberFormat="1" applyFont="1" applyFill="1" applyBorder="1" applyAlignment="1" applyProtection="1">
      <alignment horizontal="right"/>
      <protection/>
    </xf>
    <xf numFmtId="0" fontId="36" fillId="0" borderId="1" xfId="21" applyFont="1" applyBorder="1">
      <alignment/>
      <protection/>
    </xf>
    <xf numFmtId="0" fontId="36" fillId="0" borderId="0" xfId="21" applyFont="1" applyBorder="1" applyAlignment="1">
      <alignment horizontal="center"/>
      <protection/>
    </xf>
    <xf numFmtId="0" fontId="37" fillId="0" borderId="0" xfId="21" applyFont="1" applyBorder="1" applyAlignment="1" applyProtection="1">
      <alignment horizontal="left" vertical="top"/>
      <protection/>
    </xf>
    <xf numFmtId="172" fontId="39" fillId="0" borderId="0" xfId="21" applyNumberFormat="1" applyFont="1" applyBorder="1" applyAlignment="1" applyProtection="1">
      <alignment horizontal="center"/>
      <protection/>
    </xf>
    <xf numFmtId="0" fontId="36" fillId="0" borderId="0" xfId="21" applyFont="1" applyBorder="1" applyAlignment="1" applyProtection="1">
      <alignment horizontal="center"/>
      <protection/>
    </xf>
    <xf numFmtId="173" fontId="36" fillId="0" borderId="0" xfId="21" applyNumberFormat="1" applyFont="1" applyBorder="1" applyAlignment="1" applyProtection="1">
      <alignment horizontal="center"/>
      <protection/>
    </xf>
    <xf numFmtId="176" fontId="36" fillId="0" borderId="0" xfId="21" applyNumberFormat="1" applyFont="1" applyBorder="1" applyAlignment="1" applyProtection="1">
      <alignment horizontal="center"/>
      <protection/>
    </xf>
    <xf numFmtId="189" fontId="36" fillId="0" borderId="0" xfId="21" applyNumberFormat="1" applyFont="1" applyBorder="1" applyAlignment="1" applyProtection="1" quotePrefix="1">
      <alignment horizontal="center"/>
      <protection/>
    </xf>
    <xf numFmtId="2" fontId="83" fillId="0" borderId="0" xfId="21" applyNumberFormat="1" applyFont="1" applyBorder="1" applyAlignment="1" applyProtection="1">
      <alignment horizontal="center"/>
      <protection/>
    </xf>
    <xf numFmtId="7" fontId="40" fillId="0" borderId="0" xfId="21" applyNumberFormat="1" applyFont="1" applyFill="1" applyBorder="1" applyAlignment="1" applyProtection="1">
      <alignment horizontal="right"/>
      <protection/>
    </xf>
    <xf numFmtId="4" fontId="36" fillId="0" borderId="2" xfId="21" applyNumberFormat="1" applyFont="1" applyFill="1" applyBorder="1" applyAlignment="1">
      <alignment horizontal="center"/>
      <protection/>
    </xf>
    <xf numFmtId="0" fontId="36" fillId="0" borderId="0" xfId="21" applyFont="1">
      <alignment/>
      <protection/>
    </xf>
    <xf numFmtId="0" fontId="6" fillId="0" borderId="16" xfId="21" applyFont="1" applyBorder="1">
      <alignment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0" fontId="1" fillId="0" borderId="0" xfId="21" applyBorder="1">
      <alignment/>
      <protection/>
    </xf>
    <xf numFmtId="4" fontId="6" fillId="0" borderId="11" xfId="21" applyNumberFormat="1" applyFont="1" applyBorder="1" applyAlignment="1" applyProtection="1">
      <alignment horizontal="center"/>
      <protection locked="0"/>
    </xf>
    <xf numFmtId="0" fontId="52" fillId="0" borderId="0" xfId="24" applyFont="1" applyBorder="1" applyAlignment="1">
      <alignment horizontal="centerContinuous" wrapText="1"/>
      <protection/>
    </xf>
    <xf numFmtId="0" fontId="62" fillId="0" borderId="1" xfId="26" applyFont="1" applyBorder="1" applyAlignment="1">
      <alignment horizontal="center"/>
      <protection/>
    </xf>
    <xf numFmtId="0" fontId="62" fillId="0" borderId="0" xfId="26" applyFont="1" applyBorder="1" applyAlignment="1">
      <alignment horizontal="center"/>
      <protection/>
    </xf>
    <xf numFmtId="0" fontId="62" fillId="0" borderId="2" xfId="26" applyFont="1" applyBorder="1" applyAlignment="1">
      <alignment horizontal="center"/>
      <protection/>
    </xf>
    <xf numFmtId="0" fontId="16" fillId="0" borderId="0" xfId="26" applyFont="1" applyAlignment="1">
      <alignment horizontal="center"/>
      <protection/>
    </xf>
    <xf numFmtId="0" fontId="52" fillId="0" borderId="0" xfId="26" applyFont="1" applyAlignment="1">
      <alignment horizontal="center"/>
      <protection/>
    </xf>
    <xf numFmtId="0" fontId="55" fillId="0" borderId="0" xfId="26" applyFont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708NER Anexo II" xfId="21"/>
    <cellStyle name="Normal_EDN-EDS-ELP-SGE" xfId="22"/>
    <cellStyle name="Normal_F0407NER" xfId="23"/>
    <cellStyle name="Normal_PAFTT Anexo 28" xfId="24"/>
    <cellStyle name="Normal_QTBA01" xfId="25"/>
    <cellStyle name="Normal_T0002TBA" xfId="26"/>
    <cellStyle name="Normal_TRANS" xfId="27"/>
    <cellStyle name="Normal_TRANSBA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257175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9525</xdr:rowOff>
    </xdr:from>
    <xdr:to>
      <xdr:col>1</xdr:col>
      <xdr:colOff>47625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0</xdr:rowOff>
    </xdr:from>
    <xdr:to>
      <xdr:col>1</xdr:col>
      <xdr:colOff>104775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971550</xdr:colOff>
      <xdr:row>0</xdr:row>
      <xdr:rowOff>19050</xdr:rowOff>
    </xdr:from>
    <xdr:to>
      <xdr:col>1</xdr:col>
      <xdr:colOff>76200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</sheetNames>
    <sheetDataSet>
      <sheetData sheetId="0"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EA18" t="str">
            <v>XXXX</v>
          </cell>
          <cell r="EB18" t="str">
            <v>XXXX</v>
          </cell>
          <cell r="EC18" t="str">
            <v>XXXX</v>
          </cell>
          <cell r="ED18" t="str">
            <v>XXXX</v>
          </cell>
          <cell r="EE18" t="str">
            <v>XXXX</v>
          </cell>
          <cell r="EF18" t="str">
            <v>XXXX</v>
          </cell>
          <cell r="EG18" t="str">
            <v>XXXX</v>
          </cell>
          <cell r="EH18" t="str">
            <v>XXXX</v>
          </cell>
          <cell r="EI18" t="str">
            <v>XXXX</v>
          </cell>
          <cell r="EJ18" t="str">
            <v>XXXX</v>
          </cell>
          <cell r="EK18" t="str">
            <v>XXXX</v>
          </cell>
          <cell r="EL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  <cell r="ED20">
            <v>1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  <cell r="EK21">
            <v>1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109</v>
          </cell>
          <cell r="H22" t="str">
            <v>C</v>
          </cell>
          <cell r="ED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  <cell r="EK23">
            <v>2</v>
          </cell>
          <cell r="EL23">
            <v>1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EB24">
            <v>1</v>
          </cell>
          <cell r="EC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EI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  <cell r="EA27">
            <v>1</v>
          </cell>
          <cell r="EJ27">
            <v>1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EE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EA29" t="str">
            <v>XXXX</v>
          </cell>
          <cell r="EB29" t="str">
            <v>XXXX</v>
          </cell>
          <cell r="EC29" t="str">
            <v>XXXX</v>
          </cell>
          <cell r="ED29" t="str">
            <v>XXXX</v>
          </cell>
          <cell r="EE29" t="str">
            <v>XXXX</v>
          </cell>
          <cell r="EF29" t="str">
            <v>XXXX</v>
          </cell>
          <cell r="EG29" t="str">
            <v>XXXX</v>
          </cell>
          <cell r="EH29" t="str">
            <v>XXXX</v>
          </cell>
          <cell r="EI29" t="str">
            <v>XXXX</v>
          </cell>
          <cell r="EJ29" t="str">
            <v>XXXX</v>
          </cell>
          <cell r="EK29" t="str">
            <v>XXXX</v>
          </cell>
          <cell r="EL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EB32">
            <v>1</v>
          </cell>
          <cell r="EI32">
            <v>1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EC34">
            <v>1</v>
          </cell>
          <cell r="EH34">
            <v>1</v>
          </cell>
          <cell r="EI34">
            <v>1</v>
          </cell>
          <cell r="EJ34">
            <v>1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EB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EJ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87.4</v>
          </cell>
          <cell r="H37" t="str">
            <v>C</v>
          </cell>
          <cell r="EI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EA38" t="str">
            <v>XXXX</v>
          </cell>
          <cell r="EB38" t="str">
            <v>XXXX</v>
          </cell>
          <cell r="EC38" t="str">
            <v>XXXX</v>
          </cell>
          <cell r="ED38" t="str">
            <v>XXXX</v>
          </cell>
          <cell r="EE38" t="str">
            <v>XXXX</v>
          </cell>
          <cell r="EF38" t="str">
            <v>XXXX</v>
          </cell>
          <cell r="EG38" t="str">
            <v>XXXX</v>
          </cell>
          <cell r="EH38" t="str">
            <v>XXXX</v>
          </cell>
          <cell r="EI38" t="str">
            <v>XXXX</v>
          </cell>
          <cell r="EJ38" t="str">
            <v>XXXX</v>
          </cell>
          <cell r="EK38" t="str">
            <v>XXXX</v>
          </cell>
          <cell r="EL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134.8</v>
          </cell>
          <cell r="H39" t="str">
            <v>A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47</v>
          </cell>
          <cell r="H40" t="str">
            <v>C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  <cell r="EA41">
            <v>1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EA42">
            <v>1</v>
          </cell>
          <cell r="EJ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EE43">
            <v>1</v>
          </cell>
          <cell r="EH43">
            <v>3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EA47" t="str">
            <v>XXXX</v>
          </cell>
          <cell r="EB47" t="str">
            <v>XXXX</v>
          </cell>
          <cell r="EC47" t="str">
            <v>XXXX</v>
          </cell>
          <cell r="ED47" t="str">
            <v>XXXX</v>
          </cell>
          <cell r="EE47" t="str">
            <v>XXXX</v>
          </cell>
          <cell r="EF47" t="str">
            <v>XXXX</v>
          </cell>
          <cell r="EG47" t="str">
            <v>XXXX</v>
          </cell>
          <cell r="EH47" t="str">
            <v>XXXX</v>
          </cell>
          <cell r="EI47" t="str">
            <v>XXXX</v>
          </cell>
          <cell r="EJ47" t="str">
            <v>XXXX</v>
          </cell>
          <cell r="EK47" t="str">
            <v>XXXX</v>
          </cell>
          <cell r="EL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EF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EA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41.7</v>
          </cell>
          <cell r="H50" t="str">
            <v>C</v>
          </cell>
          <cell r="EA50">
            <v>1</v>
          </cell>
        </row>
        <row r="51">
          <cell r="C51">
            <v>35</v>
          </cell>
          <cell r="D51">
            <v>2620</v>
          </cell>
          <cell r="E51" t="str">
            <v>LUJAN - MORÓN 1</v>
          </cell>
          <cell r="F51">
            <v>132</v>
          </cell>
          <cell r="G51">
            <v>43</v>
          </cell>
          <cell r="H51" t="str">
            <v>A</v>
          </cell>
        </row>
        <row r="52">
          <cell r="C52">
            <v>36</v>
          </cell>
          <cell r="D52">
            <v>2621</v>
          </cell>
          <cell r="E52" t="str">
            <v>LUJAN - MORÓN 2</v>
          </cell>
          <cell r="F52">
            <v>132</v>
          </cell>
          <cell r="G52">
            <v>43</v>
          </cell>
          <cell r="H52" t="str">
            <v>A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EB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49.9</v>
          </cell>
          <cell r="H54" t="str">
            <v>C</v>
          </cell>
          <cell r="EG54">
            <v>1</v>
          </cell>
          <cell r="EL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97.5</v>
          </cell>
          <cell r="H57" t="str">
            <v>A</v>
          </cell>
          <cell r="ED57">
            <v>1</v>
          </cell>
          <cell r="EL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  <cell r="ED58">
            <v>1</v>
          </cell>
          <cell r="EI58">
            <v>1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EJ59">
            <v>1</v>
          </cell>
          <cell r="EK59">
            <v>1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EA61" t="str">
            <v>XXXX</v>
          </cell>
          <cell r="EB61" t="str">
            <v>XXXX</v>
          </cell>
          <cell r="EC61" t="str">
            <v>XXXX</v>
          </cell>
          <cell r="ED61" t="str">
            <v>XXXX</v>
          </cell>
          <cell r="EE61" t="str">
            <v>XXXX</v>
          </cell>
          <cell r="EF61" t="str">
            <v>XXXX</v>
          </cell>
          <cell r="EG61" t="str">
            <v>XXXX</v>
          </cell>
          <cell r="EH61" t="str">
            <v>XXXX</v>
          </cell>
          <cell r="EI61" t="str">
            <v>XXXX</v>
          </cell>
          <cell r="EJ61" t="str">
            <v>XXXX</v>
          </cell>
          <cell r="EK61" t="str">
            <v>XXXX</v>
          </cell>
          <cell r="EL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EC63">
            <v>1</v>
          </cell>
          <cell r="EE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EA64" t="str">
            <v>XXXX</v>
          </cell>
          <cell r="EB64" t="str">
            <v>XXXX</v>
          </cell>
          <cell r="EC64" t="str">
            <v>XXXX</v>
          </cell>
          <cell r="ED64" t="str">
            <v>XXXX</v>
          </cell>
          <cell r="EE64" t="str">
            <v>XXXX</v>
          </cell>
          <cell r="EF64" t="str">
            <v>XXXX</v>
          </cell>
          <cell r="EG64" t="str">
            <v>XXXX</v>
          </cell>
          <cell r="EH64" t="str">
            <v>XXXX</v>
          </cell>
          <cell r="EI64" t="str">
            <v>XXXX</v>
          </cell>
          <cell r="EJ64" t="str">
            <v>XXXX</v>
          </cell>
          <cell r="EK64" t="str">
            <v>XXXX</v>
          </cell>
          <cell r="EL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120.6</v>
          </cell>
          <cell r="H65" t="str">
            <v>C</v>
          </cell>
          <cell r="EE65">
            <v>1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EA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31.2</v>
          </cell>
          <cell r="H68" t="str">
            <v>C</v>
          </cell>
          <cell r="EJ68">
            <v>1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EB69">
            <v>2</v>
          </cell>
          <cell r="ED69">
            <v>1</v>
          </cell>
          <cell r="EE69">
            <v>3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EA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16.3</v>
          </cell>
          <cell r="H77" t="str">
            <v>C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  <cell r="EK79">
            <v>1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13</v>
          </cell>
          <cell r="H80" t="str">
            <v>C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EH81">
            <v>2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EF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EA84" t="str">
            <v>XXXX</v>
          </cell>
          <cell r="EB84" t="str">
            <v>XXXX</v>
          </cell>
          <cell r="EC84" t="str">
            <v>XXXX</v>
          </cell>
          <cell r="ED84" t="str">
            <v>XXXX</v>
          </cell>
          <cell r="EE84" t="str">
            <v>XXXX</v>
          </cell>
          <cell r="EF84" t="str">
            <v>XXXX</v>
          </cell>
          <cell r="EG84" t="str">
            <v>XXXX</v>
          </cell>
          <cell r="EH84" t="str">
            <v>XXXX</v>
          </cell>
          <cell r="EI84" t="str">
            <v>XXXX</v>
          </cell>
          <cell r="EJ84" t="str">
            <v>XXXX</v>
          </cell>
          <cell r="EK84" t="str">
            <v>XXXX</v>
          </cell>
          <cell r="EL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  <cell r="EG85">
            <v>1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24.4</v>
          </cell>
          <cell r="H86" t="str">
            <v>B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EA89" t="str">
            <v>XXXX</v>
          </cell>
          <cell r="EB89" t="str">
            <v>XXXX</v>
          </cell>
          <cell r="EC89" t="str">
            <v>XXXX</v>
          </cell>
          <cell r="ED89" t="str">
            <v>XXXX</v>
          </cell>
          <cell r="EE89" t="str">
            <v>XXXX</v>
          </cell>
          <cell r="EF89" t="str">
            <v>XXXX</v>
          </cell>
          <cell r="EG89" t="str">
            <v>XXXX</v>
          </cell>
          <cell r="EH89" t="str">
            <v>XXXX</v>
          </cell>
          <cell r="EI89" t="str">
            <v>XXXX</v>
          </cell>
          <cell r="EJ89" t="str">
            <v>XXXX</v>
          </cell>
          <cell r="EK89" t="str">
            <v>XXXX</v>
          </cell>
          <cell r="EL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EA90">
            <v>1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EA92" t="str">
            <v>XXXX</v>
          </cell>
          <cell r="EB92" t="str">
            <v>XXXX</v>
          </cell>
          <cell r="EC92" t="str">
            <v>XXXX</v>
          </cell>
          <cell r="ED92" t="str">
            <v>XXXX</v>
          </cell>
          <cell r="EE92" t="str">
            <v>XXXX</v>
          </cell>
          <cell r="EF92" t="str">
            <v>XXXX</v>
          </cell>
          <cell r="EG92" t="str">
            <v>XXXX</v>
          </cell>
          <cell r="EH92" t="str">
            <v>XXXX</v>
          </cell>
          <cell r="EI92" t="str">
            <v>XXXX</v>
          </cell>
          <cell r="EJ92" t="str">
            <v>XXXX</v>
          </cell>
          <cell r="EK92" t="str">
            <v>XXXX</v>
          </cell>
          <cell r="EL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EE93">
            <v>1</v>
          </cell>
          <cell r="EG93">
            <v>1</v>
          </cell>
          <cell r="EH93">
            <v>1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</v>
          </cell>
          <cell r="H94" t="str">
            <v>C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EA107">
            <v>1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54</v>
          </cell>
          <cell r="H109" t="str">
            <v>C</v>
          </cell>
          <cell r="EC109">
            <v>1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EA110" t="str">
            <v>XXXX</v>
          </cell>
          <cell r="EB110" t="str">
            <v>XXXX</v>
          </cell>
          <cell r="EC110" t="str">
            <v>XXXX</v>
          </cell>
          <cell r="ED110" t="str">
            <v>XXXX</v>
          </cell>
          <cell r="EE110" t="str">
            <v>XXXX</v>
          </cell>
          <cell r="EF110" t="str">
            <v>XXXX</v>
          </cell>
          <cell r="EG110" t="str">
            <v>XXXX</v>
          </cell>
          <cell r="EH110" t="str">
            <v>XXXX</v>
          </cell>
          <cell r="EI110" t="str">
            <v>XXXX</v>
          </cell>
          <cell r="EJ110" t="str">
            <v>XXXX</v>
          </cell>
          <cell r="EK110" t="str">
            <v>XXXX</v>
          </cell>
          <cell r="EL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EF111">
            <v>1</v>
          </cell>
          <cell r="EK111">
            <v>1</v>
          </cell>
          <cell r="EL111">
            <v>1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EB112">
            <v>1</v>
          </cell>
          <cell r="EK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EK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EL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MINETTI - ZARATE</v>
          </cell>
          <cell r="F117">
            <v>132</v>
          </cell>
          <cell r="G117">
            <v>7</v>
          </cell>
          <cell r="H117" t="str">
            <v>C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EK120">
            <v>1</v>
          </cell>
          <cell r="EL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  <cell r="EK121">
            <v>1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  <cell r="EL122">
            <v>1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</row>
        <row r="127">
          <cell r="C127">
            <v>111</v>
          </cell>
          <cell r="D127">
            <v>3715</v>
          </cell>
          <cell r="E127" t="str">
            <v>SALTO - BA CHACABUCO</v>
          </cell>
          <cell r="F127">
            <v>132</v>
          </cell>
          <cell r="G127">
            <v>60.1</v>
          </cell>
          <cell r="H127" t="str">
            <v>C</v>
          </cell>
          <cell r="EJ127">
            <v>1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EH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  <cell r="EA132">
            <v>1</v>
          </cell>
          <cell r="EF132">
            <v>1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89.1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73.7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  <cell r="EE135">
            <v>1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EE136">
            <v>2</v>
          </cell>
          <cell r="EG136">
            <v>3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  <cell r="EL137">
            <v>1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  <cell r="EG138">
            <v>1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ED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EA142" t="str">
            <v>XXXX</v>
          </cell>
          <cell r="EB142" t="str">
            <v>XXXX</v>
          </cell>
          <cell r="EC142" t="str">
            <v>XXXX</v>
          </cell>
          <cell r="ED142" t="str">
            <v>XXXX</v>
          </cell>
          <cell r="EE142" t="str">
            <v>XXXX</v>
          </cell>
          <cell r="EF142" t="str">
            <v>XXXX</v>
          </cell>
          <cell r="EG142" t="str">
            <v>XXXX</v>
          </cell>
          <cell r="EH142" t="str">
            <v>XXXX</v>
          </cell>
          <cell r="EI142" t="str">
            <v>XXXX</v>
          </cell>
          <cell r="EJ142" t="str">
            <v>XXXX</v>
          </cell>
          <cell r="EK142" t="str">
            <v>XXXX</v>
          </cell>
          <cell r="EL142" t="str">
            <v>XXXX</v>
          </cell>
        </row>
        <row r="149">
          <cell r="EA149">
            <v>1.97</v>
          </cell>
          <cell r="EB149">
            <v>1.92</v>
          </cell>
          <cell r="EC149">
            <v>1.8</v>
          </cell>
          <cell r="ED149">
            <v>1.62</v>
          </cell>
          <cell r="EE149">
            <v>1.56</v>
          </cell>
          <cell r="EF149">
            <v>1.51</v>
          </cell>
          <cell r="EG149">
            <v>1.46</v>
          </cell>
          <cell r="EH149">
            <v>1.46</v>
          </cell>
          <cell r="EI149">
            <v>1.47</v>
          </cell>
          <cell r="EJ149">
            <v>1.31</v>
          </cell>
          <cell r="EK149">
            <v>1.36</v>
          </cell>
          <cell r="EL149">
            <v>1.33</v>
          </cell>
          <cell r="EM149">
            <v>1.32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3"/>
  <sheetViews>
    <sheetView tabSelected="1" zoomScale="75" zoomScaleNormal="75" workbookViewId="0" topLeftCell="A1">
      <selection activeCell="C4" sqref="C4"/>
    </sheetView>
  </sheetViews>
  <sheetFormatPr defaultColWidth="11.421875" defaultRowHeight="12.75"/>
  <cols>
    <col min="1" max="1" width="25.7109375" style="363" customWidth="1"/>
    <col min="2" max="2" width="7.7109375" style="363" customWidth="1"/>
    <col min="3" max="3" width="10.8515625" style="363" customWidth="1"/>
    <col min="4" max="4" width="6.7109375" style="363" customWidth="1"/>
    <col min="5" max="5" width="17.8515625" style="363" customWidth="1"/>
    <col min="6" max="6" width="16.7109375" style="363" customWidth="1"/>
    <col min="7" max="7" width="19.28125" style="363" customWidth="1"/>
    <col min="8" max="8" width="6.28125" style="363" customWidth="1"/>
    <col min="9" max="9" width="19.8515625" style="363" customWidth="1"/>
    <col min="10" max="10" width="14.28125" style="363" customWidth="1"/>
    <col min="11" max="11" width="15.7109375" style="363" customWidth="1"/>
    <col min="12" max="16384" width="11.421875" style="363" customWidth="1"/>
  </cols>
  <sheetData>
    <row r="1" spans="2:11" s="358" customFormat="1" ht="26.25">
      <c r="B1" s="359"/>
      <c r="K1" s="360"/>
    </row>
    <row r="2" spans="2:10" s="358" customFormat="1" ht="26.25">
      <c r="B2" s="359" t="s">
        <v>474</v>
      </c>
      <c r="C2" s="361"/>
      <c r="D2" s="362"/>
      <c r="E2" s="362"/>
      <c r="F2" s="362"/>
      <c r="G2" s="362"/>
      <c r="H2" s="362"/>
      <c r="I2" s="362"/>
      <c r="J2" s="362"/>
    </row>
    <row r="3" spans="3:10" ht="12.75">
      <c r="C3" s="364"/>
      <c r="D3" s="365"/>
      <c r="E3" s="365"/>
      <c r="F3" s="365"/>
      <c r="G3" s="365"/>
      <c r="H3" s="365"/>
      <c r="I3" s="365"/>
      <c r="J3" s="365"/>
    </row>
    <row r="4" spans="1:11" s="368" customFormat="1" ht="11.25">
      <c r="A4" s="366" t="s">
        <v>72</v>
      </c>
      <c r="B4" s="367"/>
      <c r="D4" s="369"/>
      <c r="E4" s="369"/>
      <c r="F4" s="369"/>
      <c r="G4" s="369"/>
      <c r="H4" s="369"/>
      <c r="I4" s="369"/>
      <c r="J4" s="369"/>
      <c r="K4" s="369"/>
    </row>
    <row r="5" spans="1:11" s="368" customFormat="1" ht="11.25">
      <c r="A5" s="366" t="s">
        <v>73</v>
      </c>
      <c r="B5" s="367"/>
      <c r="D5" s="369"/>
      <c r="E5" s="369"/>
      <c r="F5" s="369"/>
      <c r="G5" s="369"/>
      <c r="H5" s="369"/>
      <c r="I5" s="369"/>
      <c r="J5" s="369"/>
      <c r="K5" s="369"/>
    </row>
    <row r="6" spans="2:11" s="358" customFormat="1" ht="11.25" customHeight="1">
      <c r="B6" s="370"/>
      <c r="D6" s="371"/>
      <c r="E6" s="371"/>
      <c r="F6" s="371"/>
      <c r="G6" s="371"/>
      <c r="H6" s="371"/>
      <c r="I6" s="371"/>
      <c r="J6" s="371"/>
      <c r="K6" s="371"/>
    </row>
    <row r="7" spans="2:11" s="372" customFormat="1" ht="21">
      <c r="B7" s="683" t="s">
        <v>436</v>
      </c>
      <c r="C7" s="374"/>
      <c r="D7" s="375"/>
      <c r="E7" s="375"/>
      <c r="F7" s="375"/>
      <c r="G7" s="376"/>
      <c r="H7" s="376"/>
      <c r="I7" s="376"/>
      <c r="J7" s="376"/>
      <c r="K7" s="377"/>
    </row>
    <row r="8" spans="9:11" ht="12.75">
      <c r="I8" s="378"/>
      <c r="J8" s="378"/>
      <c r="K8" s="378"/>
    </row>
    <row r="9" spans="2:11" s="372" customFormat="1" ht="21">
      <c r="B9" s="373" t="s">
        <v>7</v>
      </c>
      <c r="C9" s="374"/>
      <c r="D9" s="375"/>
      <c r="E9" s="375"/>
      <c r="F9" s="375"/>
      <c r="G9" s="375"/>
      <c r="H9" s="375"/>
      <c r="I9" s="376"/>
      <c r="J9" s="376"/>
      <c r="K9" s="377"/>
    </row>
    <row r="10" spans="4:11" ht="12.75">
      <c r="D10" s="379"/>
      <c r="E10" s="379"/>
      <c r="F10" s="379"/>
      <c r="I10" s="378"/>
      <c r="J10" s="378"/>
      <c r="K10" s="378"/>
    </row>
    <row r="11" spans="2:11" s="372" customFormat="1" ht="20.25">
      <c r="B11" s="373" t="s">
        <v>447</v>
      </c>
      <c r="C11" s="380"/>
      <c r="D11" s="380"/>
      <c r="E11" s="380"/>
      <c r="F11" s="380"/>
      <c r="G11" s="375"/>
      <c r="H11" s="375"/>
      <c r="I11" s="376"/>
      <c r="J11" s="376"/>
      <c r="K11" s="377"/>
    </row>
    <row r="12" spans="4:11" s="381" customFormat="1" ht="16.5" thickBot="1">
      <c r="D12" s="382"/>
      <c r="E12" s="382"/>
      <c r="F12" s="382"/>
      <c r="I12" s="383"/>
      <c r="J12" s="383"/>
      <c r="K12" s="383"/>
    </row>
    <row r="13" spans="2:11" s="381" customFormat="1" ht="16.5" thickTop="1">
      <c r="B13" s="384">
        <v>1</v>
      </c>
      <c r="C13" s="385" t="b">
        <v>0</v>
      </c>
      <c r="D13" s="386"/>
      <c r="E13" s="386"/>
      <c r="F13" s="386"/>
      <c r="G13" s="386"/>
      <c r="H13" s="386"/>
      <c r="I13" s="386"/>
      <c r="J13" s="387"/>
      <c r="K13" s="383"/>
    </row>
    <row r="14" spans="2:11" s="388" customFormat="1" ht="19.5">
      <c r="B14" s="389" t="s">
        <v>0</v>
      </c>
      <c r="C14" s="390"/>
      <c r="D14" s="391"/>
      <c r="E14" s="392"/>
      <c r="F14" s="392"/>
      <c r="G14" s="392"/>
      <c r="H14" s="392"/>
      <c r="I14" s="393"/>
      <c r="J14" s="394"/>
      <c r="K14" s="395"/>
    </row>
    <row r="15" spans="2:11" s="388" customFormat="1" ht="19.5" hidden="1">
      <c r="B15" s="396"/>
      <c r="C15" s="397"/>
      <c r="D15" s="397"/>
      <c r="E15" s="395"/>
      <c r="F15" s="395"/>
      <c r="G15" s="398"/>
      <c r="H15" s="398"/>
      <c r="I15" s="395"/>
      <c r="J15" s="399"/>
      <c r="K15" s="395"/>
    </row>
    <row r="16" spans="2:11" s="388" customFormat="1" ht="19.5" hidden="1">
      <c r="B16" s="389" t="s">
        <v>129</v>
      </c>
      <c r="C16" s="400"/>
      <c r="D16" s="400"/>
      <c r="E16" s="393"/>
      <c r="F16" s="392"/>
      <c r="G16" s="392"/>
      <c r="H16" s="393"/>
      <c r="I16" s="401"/>
      <c r="J16" s="394"/>
      <c r="K16" s="395"/>
    </row>
    <row r="17" spans="2:11" s="388" customFormat="1" ht="19.5">
      <c r="B17" s="396"/>
      <c r="C17" s="397"/>
      <c r="D17" s="397"/>
      <c r="E17" s="395"/>
      <c r="F17" s="398"/>
      <c r="G17" s="398"/>
      <c r="H17" s="395"/>
      <c r="I17" s="364"/>
      <c r="J17" s="399"/>
      <c r="K17" s="395"/>
    </row>
    <row r="18" spans="2:11" s="388" customFormat="1" ht="19.5">
      <c r="B18" s="396"/>
      <c r="C18" s="402" t="s">
        <v>130</v>
      </c>
      <c r="D18" s="403" t="s">
        <v>8</v>
      </c>
      <c r="E18" s="395"/>
      <c r="F18" s="395"/>
      <c r="G18" s="398"/>
      <c r="I18" s="427">
        <f>ROUND('LI-0901 (2)'!AA40,2)</f>
        <v>40858.55</v>
      </c>
      <c r="J18" s="399"/>
      <c r="K18" s="395"/>
    </row>
    <row r="19" spans="2:11" s="388" customFormat="1" ht="19.5">
      <c r="B19" s="396"/>
      <c r="C19" s="402"/>
      <c r="D19" s="403"/>
      <c r="E19" s="395"/>
      <c r="F19" s="395"/>
      <c r="G19" s="398"/>
      <c r="I19" s="427"/>
      <c r="J19" s="399"/>
      <c r="K19" s="395"/>
    </row>
    <row r="20" spans="2:11" s="388" customFormat="1" ht="19.5">
      <c r="B20" s="396"/>
      <c r="C20" s="402"/>
      <c r="D20" s="402" t="s">
        <v>472</v>
      </c>
      <c r="E20" s="410" t="s">
        <v>473</v>
      </c>
      <c r="F20" s="395"/>
      <c r="G20" s="398"/>
      <c r="I20" s="427">
        <f>+Incendio!AC28</f>
        <v>1262.09</v>
      </c>
      <c r="J20" s="399"/>
      <c r="K20" s="395"/>
    </row>
    <row r="21" spans="2:11" ht="18.75">
      <c r="B21" s="405"/>
      <c r="C21" s="406"/>
      <c r="D21" s="407"/>
      <c r="E21" s="378"/>
      <c r="F21" s="378"/>
      <c r="G21" s="408"/>
      <c r="H21" s="408"/>
      <c r="I21" s="427"/>
      <c r="J21" s="409"/>
      <c r="K21" s="378"/>
    </row>
    <row r="22" spans="2:11" s="388" customFormat="1" ht="19.5">
      <c r="B22" s="396"/>
      <c r="C22" s="402" t="s">
        <v>131</v>
      </c>
      <c r="D22" s="403" t="s">
        <v>132</v>
      </c>
      <c r="E22" s="395"/>
      <c r="F22" s="395"/>
      <c r="G22" s="398"/>
      <c r="H22" s="398"/>
      <c r="I22" s="427"/>
      <c r="J22" s="399"/>
      <c r="K22" s="395"/>
    </row>
    <row r="23" spans="2:11" ht="18.75">
      <c r="B23" s="405"/>
      <c r="C23" s="406"/>
      <c r="D23" s="406"/>
      <c r="E23" s="378"/>
      <c r="F23" s="378"/>
      <c r="G23" s="408"/>
      <c r="H23" s="408"/>
      <c r="I23" s="427"/>
      <c r="J23" s="409"/>
      <c r="K23" s="378"/>
    </row>
    <row r="24" spans="2:11" s="388" customFormat="1" ht="19.5">
      <c r="B24" s="396"/>
      <c r="C24" s="402"/>
      <c r="D24" s="402" t="s">
        <v>133</v>
      </c>
      <c r="E24" s="410" t="s">
        <v>134</v>
      </c>
      <c r="F24" s="410"/>
      <c r="G24" s="398"/>
      <c r="I24" s="427">
        <f>ROUND('TR-0901 (2)'!AA43,2)</f>
        <v>2812.08</v>
      </c>
      <c r="J24" s="399"/>
      <c r="K24" s="395"/>
    </row>
    <row r="25" spans="2:11" ht="18.75">
      <c r="B25" s="405"/>
      <c r="C25" s="406"/>
      <c r="D25" s="406"/>
      <c r="E25" s="378"/>
      <c r="F25" s="378"/>
      <c r="G25" s="408"/>
      <c r="H25" s="408"/>
      <c r="I25" s="427"/>
      <c r="J25" s="409"/>
      <c r="K25" s="378"/>
    </row>
    <row r="26" spans="2:11" s="388" customFormat="1" ht="19.5">
      <c r="B26" s="396"/>
      <c r="C26" s="402"/>
      <c r="D26" s="402" t="s">
        <v>135</v>
      </c>
      <c r="E26" s="410" t="s">
        <v>136</v>
      </c>
      <c r="F26" s="410"/>
      <c r="G26" s="398"/>
      <c r="H26" s="398"/>
      <c r="I26" s="427">
        <f>ROUND('SA-0901 (2)'!T43,2)</f>
        <v>2118.12</v>
      </c>
      <c r="J26" s="399"/>
      <c r="K26" s="395"/>
    </row>
    <row r="27" spans="2:11" s="388" customFormat="1" ht="19.5">
      <c r="B27" s="396"/>
      <c r="C27" s="397"/>
      <c r="D27" s="397"/>
      <c r="E27" s="410"/>
      <c r="F27" s="410"/>
      <c r="G27" s="398"/>
      <c r="H27" s="398"/>
      <c r="I27" s="404"/>
      <c r="J27" s="399"/>
      <c r="K27" s="395"/>
    </row>
    <row r="28" spans="2:11" s="388" customFormat="1" ht="19.5">
      <c r="B28" s="396"/>
      <c r="C28" s="402" t="s">
        <v>155</v>
      </c>
      <c r="D28" s="403" t="s">
        <v>156</v>
      </c>
      <c r="E28" s="395"/>
      <c r="F28" s="395"/>
      <c r="G28" s="398"/>
      <c r="H28" s="398"/>
      <c r="I28" s="404">
        <f>'RE-Res. 1_03'!AB32</f>
        <v>366.35</v>
      </c>
      <c r="J28" s="399"/>
      <c r="K28" s="395"/>
    </row>
    <row r="29" spans="2:11" s="388" customFormat="1" ht="20.25" thickBot="1">
      <c r="B29" s="396"/>
      <c r="C29" s="397"/>
      <c r="D29" s="397"/>
      <c r="E29" s="395"/>
      <c r="F29" s="395"/>
      <c r="G29" s="398"/>
      <c r="H29" s="398"/>
      <c r="I29" s="395"/>
      <c r="J29" s="399"/>
      <c r="K29" s="395"/>
    </row>
    <row r="30" spans="2:11" s="388" customFormat="1" ht="20.25" thickBot="1" thickTop="1">
      <c r="B30" s="396"/>
      <c r="C30" s="402"/>
      <c r="D30" s="402"/>
      <c r="E30" s="364"/>
      <c r="F30" s="411" t="s">
        <v>137</v>
      </c>
      <c r="G30" s="412">
        <f>ROUND(SUM(I18:I28),2)</f>
        <v>47417.19</v>
      </c>
      <c r="H30" s="364"/>
      <c r="J30" s="399"/>
      <c r="K30" s="395"/>
    </row>
    <row r="31" spans="2:11" s="388" customFormat="1" ht="9" customHeight="1" thickTop="1">
      <c r="B31" s="396"/>
      <c r="C31" s="402"/>
      <c r="D31" s="402"/>
      <c r="E31" s="364"/>
      <c r="F31" s="413"/>
      <c r="G31" s="414"/>
      <c r="H31" s="364"/>
      <c r="J31" s="399"/>
      <c r="K31" s="395"/>
    </row>
    <row r="32" spans="2:11" s="388" customFormat="1" ht="18.75">
      <c r="B32" s="396"/>
      <c r="C32" s="415" t="s">
        <v>6</v>
      </c>
      <c r="D32" s="402"/>
      <c r="E32" s="364"/>
      <c r="F32" s="413"/>
      <c r="G32" s="414"/>
      <c r="H32" s="364"/>
      <c r="J32" s="399"/>
      <c r="K32" s="395"/>
    </row>
    <row r="33" spans="2:11" s="381" customFormat="1" ht="9" customHeight="1" thickBot="1">
      <c r="B33" s="416"/>
      <c r="C33" s="417"/>
      <c r="D33" s="417"/>
      <c r="E33" s="417"/>
      <c r="F33" s="417"/>
      <c r="G33" s="417"/>
      <c r="H33" s="417"/>
      <c r="I33" s="417"/>
      <c r="J33" s="418"/>
      <c r="K33" s="383"/>
    </row>
    <row r="34" ht="13.5" thickTop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8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M179"/>
  <sheetViews>
    <sheetView zoomScale="50" zoomScaleNormal="50" workbookViewId="0" topLeftCell="F108">
      <selection activeCell="F49" sqref="F49"/>
    </sheetView>
  </sheetViews>
  <sheetFormatPr defaultColWidth="11.421875" defaultRowHeight="12.75"/>
  <cols>
    <col min="1" max="2" width="15.7109375" style="440" customWidth="1"/>
    <col min="3" max="3" width="7.7109375" style="440" customWidth="1"/>
    <col min="4" max="4" width="17.140625" style="440" customWidth="1"/>
    <col min="5" max="5" width="55.57421875" style="440" bestFit="1" customWidth="1"/>
    <col min="6" max="6" width="15.8515625" style="440" bestFit="1" customWidth="1"/>
    <col min="7" max="8" width="10.7109375" style="440" customWidth="1"/>
    <col min="9" max="22" width="12.7109375" style="440" customWidth="1"/>
    <col min="23" max="16384" width="11.421875" style="440" customWidth="1"/>
  </cols>
  <sheetData>
    <row r="1" ht="36" customHeight="1">
      <c r="V1" s="441"/>
    </row>
    <row r="2" spans="2:22" s="442" customFormat="1" ht="31.5" customHeight="1">
      <c r="B2" s="443" t="str">
        <f>+'TOT-0901'!B2</f>
        <v>ANEXO II al Memorándum D.T.E.E. N°  761  /2010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s="446" customFormat="1" ht="11.25">
      <c r="A3" s="444" t="s">
        <v>72</v>
      </c>
      <c r="B3" s="445"/>
      <c r="V3" s="447"/>
    </row>
    <row r="4" spans="1:22" s="446" customFormat="1" ht="11.25">
      <c r="A4" s="444" t="s">
        <v>73</v>
      </c>
      <c r="B4" s="445"/>
      <c r="V4" s="447"/>
    </row>
    <row r="5" spans="2:179" s="448" customFormat="1" ht="20.25">
      <c r="B5" s="687" t="s">
        <v>436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7"/>
      <c r="R5" s="687"/>
      <c r="S5" s="687"/>
      <c r="T5" s="687"/>
      <c r="U5" s="687"/>
      <c r="V5" s="687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9"/>
      <c r="BR5" s="449"/>
      <c r="BS5" s="449"/>
      <c r="BT5" s="449"/>
      <c r="BU5" s="449"/>
      <c r="BV5" s="449"/>
      <c r="BW5" s="449"/>
      <c r="BX5" s="449"/>
      <c r="BY5" s="449"/>
      <c r="BZ5" s="449"/>
      <c r="CA5" s="449"/>
      <c r="CB5" s="449"/>
      <c r="CC5" s="449"/>
      <c r="CD5" s="449"/>
      <c r="CE5" s="449"/>
      <c r="CF5" s="449"/>
      <c r="CG5" s="449"/>
      <c r="CH5" s="449"/>
      <c r="CI5" s="449"/>
      <c r="CJ5" s="449"/>
      <c r="CK5" s="449"/>
      <c r="CL5" s="449"/>
      <c r="CM5" s="449"/>
      <c r="CN5" s="449"/>
      <c r="CO5" s="449"/>
      <c r="CP5" s="449"/>
      <c r="CQ5" s="449"/>
      <c r="CR5" s="449"/>
      <c r="CS5" s="449"/>
      <c r="CT5" s="449"/>
      <c r="CU5" s="449"/>
      <c r="CV5" s="449"/>
      <c r="CW5" s="449"/>
      <c r="CX5" s="449"/>
      <c r="CY5" s="449"/>
      <c r="CZ5" s="449"/>
      <c r="DA5" s="449"/>
      <c r="DB5" s="449"/>
      <c r="DC5" s="449"/>
      <c r="DD5" s="449"/>
      <c r="DE5" s="449"/>
      <c r="DF5" s="449"/>
      <c r="DG5" s="449"/>
      <c r="DH5" s="449"/>
      <c r="DI5" s="449"/>
      <c r="DJ5" s="449"/>
      <c r="DK5" s="449"/>
      <c r="DL5" s="449"/>
      <c r="DM5" s="449"/>
      <c r="DN5" s="449"/>
      <c r="DO5" s="449"/>
      <c r="DP5" s="449"/>
      <c r="DQ5" s="449"/>
      <c r="DR5" s="449"/>
      <c r="DS5" s="449"/>
      <c r="DT5" s="449"/>
      <c r="DU5" s="449"/>
      <c r="DV5" s="449"/>
      <c r="DW5" s="449"/>
      <c r="DX5" s="449"/>
      <c r="DY5" s="449"/>
      <c r="DZ5" s="449"/>
      <c r="EA5" s="449"/>
      <c r="EB5" s="449"/>
      <c r="EC5" s="449"/>
      <c r="ED5" s="449"/>
      <c r="EE5" s="449"/>
      <c r="EF5" s="449"/>
      <c r="EG5" s="449"/>
      <c r="EH5" s="449"/>
      <c r="EI5" s="449"/>
      <c r="EJ5" s="449"/>
      <c r="EK5" s="449"/>
      <c r="EL5" s="449"/>
      <c r="EM5" s="449"/>
      <c r="EN5" s="449"/>
      <c r="EO5" s="449"/>
      <c r="EP5" s="449"/>
      <c r="EQ5" s="449"/>
      <c r="ER5" s="449"/>
      <c r="ES5" s="449"/>
      <c r="ET5" s="449"/>
      <c r="EU5" s="449"/>
      <c r="EV5" s="449"/>
      <c r="EW5" s="449"/>
      <c r="EX5" s="449"/>
      <c r="EY5" s="449"/>
      <c r="EZ5" s="449"/>
      <c r="FA5" s="449"/>
      <c r="FB5" s="449"/>
      <c r="FC5" s="449"/>
      <c r="FD5" s="449"/>
      <c r="FE5" s="449"/>
      <c r="FF5" s="449"/>
      <c r="FG5" s="449"/>
      <c r="FH5" s="449"/>
      <c r="FI5" s="449"/>
      <c r="FJ5" s="449"/>
      <c r="FK5" s="449"/>
      <c r="FL5" s="449"/>
      <c r="FM5" s="449"/>
      <c r="FN5" s="449"/>
      <c r="FO5" s="449"/>
      <c r="FP5" s="449"/>
      <c r="FQ5" s="449"/>
      <c r="FR5" s="449"/>
      <c r="FS5" s="449"/>
      <c r="FT5" s="449"/>
      <c r="FU5" s="449"/>
      <c r="FV5" s="449"/>
      <c r="FW5" s="449"/>
    </row>
    <row r="6" spans="2:179" s="448" customFormat="1" ht="14.25" customHeight="1"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50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P6" s="449"/>
      <c r="AQ6" s="449"/>
      <c r="AR6" s="449"/>
      <c r="AS6" s="449"/>
      <c r="AT6" s="449"/>
      <c r="AU6" s="449"/>
      <c r="AV6" s="449"/>
      <c r="AW6" s="449"/>
      <c r="AX6" s="449"/>
      <c r="AY6" s="449"/>
      <c r="AZ6" s="449"/>
      <c r="BA6" s="449"/>
      <c r="BB6" s="449"/>
      <c r="BC6" s="449"/>
      <c r="BD6" s="449"/>
      <c r="BE6" s="449"/>
      <c r="BF6" s="449"/>
      <c r="BG6" s="449"/>
      <c r="BH6" s="449"/>
      <c r="BI6" s="449"/>
      <c r="BJ6" s="449"/>
      <c r="BK6" s="449"/>
      <c r="BL6" s="449"/>
      <c r="BM6" s="449"/>
      <c r="BN6" s="449"/>
      <c r="BO6" s="449"/>
      <c r="BP6" s="449"/>
      <c r="BQ6" s="449"/>
      <c r="BR6" s="449"/>
      <c r="BS6" s="449"/>
      <c r="BT6" s="449"/>
      <c r="BU6" s="449"/>
      <c r="BV6" s="449"/>
      <c r="BW6" s="449"/>
      <c r="BX6" s="449"/>
      <c r="BY6" s="449"/>
      <c r="BZ6" s="449"/>
      <c r="CA6" s="449"/>
      <c r="CB6" s="449"/>
      <c r="CC6" s="449"/>
      <c r="CD6" s="449"/>
      <c r="CE6" s="449"/>
      <c r="CF6" s="449"/>
      <c r="CG6" s="449"/>
      <c r="CH6" s="449"/>
      <c r="CI6" s="449"/>
      <c r="CJ6" s="449"/>
      <c r="CK6" s="449"/>
      <c r="CL6" s="449"/>
      <c r="CM6" s="449"/>
      <c r="CN6" s="449"/>
      <c r="CO6" s="449"/>
      <c r="CP6" s="449"/>
      <c r="CQ6" s="449"/>
      <c r="CR6" s="449"/>
      <c r="CS6" s="449"/>
      <c r="CT6" s="449"/>
      <c r="CU6" s="449"/>
      <c r="CV6" s="449"/>
      <c r="CW6" s="449"/>
      <c r="CX6" s="449"/>
      <c r="CY6" s="449"/>
      <c r="CZ6" s="449"/>
      <c r="DA6" s="449"/>
      <c r="DB6" s="449"/>
      <c r="DC6" s="449"/>
      <c r="DD6" s="449"/>
      <c r="DE6" s="449"/>
      <c r="DF6" s="449"/>
      <c r="DG6" s="449"/>
      <c r="DH6" s="449"/>
      <c r="DI6" s="449"/>
      <c r="DJ6" s="449"/>
      <c r="DK6" s="449"/>
      <c r="DL6" s="449"/>
      <c r="DM6" s="449"/>
      <c r="DN6" s="449"/>
      <c r="DO6" s="449"/>
      <c r="DP6" s="449"/>
      <c r="DQ6" s="449"/>
      <c r="DR6" s="449"/>
      <c r="DS6" s="449"/>
      <c r="DT6" s="449"/>
      <c r="DU6" s="449"/>
      <c r="DV6" s="449"/>
      <c r="DW6" s="449"/>
      <c r="DX6" s="449"/>
      <c r="DY6" s="449"/>
      <c r="DZ6" s="449"/>
      <c r="EA6" s="449"/>
      <c r="EB6" s="449"/>
      <c r="EC6" s="449"/>
      <c r="ED6" s="449"/>
      <c r="EE6" s="449"/>
      <c r="EF6" s="449"/>
      <c r="EG6" s="449"/>
      <c r="EH6" s="449"/>
      <c r="EI6" s="449"/>
      <c r="EJ6" s="449"/>
      <c r="EK6" s="449"/>
      <c r="EL6" s="449"/>
      <c r="EM6" s="449"/>
      <c r="EN6" s="449"/>
      <c r="EO6" s="449"/>
      <c r="EP6" s="449"/>
      <c r="EQ6" s="449"/>
      <c r="ER6" s="449"/>
      <c r="ES6" s="449"/>
      <c r="ET6" s="449"/>
      <c r="EU6" s="449"/>
      <c r="EV6" s="449"/>
      <c r="EW6" s="449"/>
      <c r="EX6" s="449"/>
      <c r="EY6" s="449"/>
      <c r="EZ6" s="449"/>
      <c r="FA6" s="449"/>
      <c r="FB6" s="449"/>
      <c r="FC6" s="449"/>
      <c r="FD6" s="449"/>
      <c r="FE6" s="449"/>
      <c r="FF6" s="449"/>
      <c r="FG6" s="449"/>
      <c r="FH6" s="449"/>
      <c r="FI6" s="449"/>
      <c r="FJ6" s="449"/>
      <c r="FK6" s="449"/>
      <c r="FL6" s="449"/>
      <c r="FM6" s="449"/>
      <c r="FN6" s="449"/>
      <c r="FO6" s="449"/>
      <c r="FP6" s="449"/>
      <c r="FQ6" s="449"/>
      <c r="FR6" s="449"/>
      <c r="FS6" s="449"/>
      <c r="FT6" s="449"/>
      <c r="FU6" s="449"/>
      <c r="FV6" s="449"/>
      <c r="FW6" s="449"/>
    </row>
    <row r="7" spans="2:179" s="451" customFormat="1" ht="18.75">
      <c r="B7" s="688" t="s">
        <v>7</v>
      </c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452"/>
      <c r="BU7" s="452"/>
      <c r="BV7" s="452"/>
      <c r="BW7" s="452"/>
      <c r="BX7" s="452"/>
      <c r="BY7" s="452"/>
      <c r="BZ7" s="452"/>
      <c r="CA7" s="452"/>
      <c r="CB7" s="452"/>
      <c r="CC7" s="452"/>
      <c r="CD7" s="452"/>
      <c r="CE7" s="452"/>
      <c r="CF7" s="452"/>
      <c r="CG7" s="452"/>
      <c r="CH7" s="452"/>
      <c r="CI7" s="452"/>
      <c r="CJ7" s="452"/>
      <c r="CK7" s="452"/>
      <c r="CL7" s="452"/>
      <c r="CM7" s="452"/>
      <c r="CN7" s="452"/>
      <c r="CO7" s="452"/>
      <c r="CP7" s="452"/>
      <c r="CQ7" s="452"/>
      <c r="CR7" s="452"/>
      <c r="CS7" s="452"/>
      <c r="CT7" s="452"/>
      <c r="CU7" s="452"/>
      <c r="CV7" s="452"/>
      <c r="CW7" s="452"/>
      <c r="CX7" s="452"/>
      <c r="CY7" s="452"/>
      <c r="CZ7" s="452"/>
      <c r="DA7" s="452"/>
      <c r="DB7" s="452"/>
      <c r="DC7" s="452"/>
      <c r="DD7" s="452"/>
      <c r="DE7" s="452"/>
      <c r="DF7" s="452"/>
      <c r="DG7" s="452"/>
      <c r="DH7" s="452"/>
      <c r="DI7" s="452"/>
      <c r="DJ7" s="452"/>
      <c r="DK7" s="452"/>
      <c r="DL7" s="452"/>
      <c r="DM7" s="452"/>
      <c r="DN7" s="452"/>
      <c r="DO7" s="452"/>
      <c r="DP7" s="452"/>
      <c r="DQ7" s="452"/>
      <c r="DR7" s="452"/>
      <c r="DS7" s="452"/>
      <c r="DT7" s="452"/>
      <c r="DU7" s="452"/>
      <c r="DV7" s="452"/>
      <c r="DW7" s="452"/>
      <c r="DX7" s="452"/>
      <c r="DY7" s="452"/>
      <c r="DZ7" s="452"/>
      <c r="EA7" s="452"/>
      <c r="EB7" s="452"/>
      <c r="EC7" s="452"/>
      <c r="ED7" s="452"/>
      <c r="EE7" s="452"/>
      <c r="EF7" s="452"/>
      <c r="EG7" s="452"/>
      <c r="EH7" s="452"/>
      <c r="EI7" s="452"/>
      <c r="EJ7" s="452"/>
      <c r="EK7" s="452"/>
      <c r="EL7" s="452"/>
      <c r="EM7" s="452"/>
      <c r="EN7" s="452"/>
      <c r="EO7" s="452"/>
      <c r="EP7" s="452"/>
      <c r="EQ7" s="452"/>
      <c r="ER7" s="452"/>
      <c r="ES7" s="452"/>
      <c r="ET7" s="452"/>
      <c r="EU7" s="452"/>
      <c r="EV7" s="452"/>
      <c r="EW7" s="452"/>
      <c r="EX7" s="452"/>
      <c r="EY7" s="452"/>
      <c r="EZ7" s="452"/>
      <c r="FA7" s="452"/>
      <c r="FB7" s="452"/>
      <c r="FC7" s="452"/>
      <c r="FD7" s="452"/>
      <c r="FE7" s="452"/>
      <c r="FF7" s="452"/>
      <c r="FG7" s="452"/>
      <c r="FH7" s="452"/>
      <c r="FI7" s="452"/>
      <c r="FJ7" s="452"/>
      <c r="FK7" s="452"/>
      <c r="FL7" s="452"/>
      <c r="FM7" s="452"/>
      <c r="FN7" s="452"/>
      <c r="FO7" s="452"/>
      <c r="FP7" s="452"/>
      <c r="FQ7" s="452"/>
      <c r="FR7" s="452"/>
      <c r="FS7" s="452"/>
      <c r="FT7" s="452"/>
      <c r="FU7" s="452"/>
      <c r="FV7" s="452"/>
      <c r="FW7" s="452"/>
    </row>
    <row r="8" spans="2:179" ht="12.75"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4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3"/>
      <c r="BZ8" s="453"/>
      <c r="CA8" s="453"/>
      <c r="CB8" s="453"/>
      <c r="CC8" s="453"/>
      <c r="CD8" s="453"/>
      <c r="CE8" s="453"/>
      <c r="CF8" s="453"/>
      <c r="CG8" s="453"/>
      <c r="CH8" s="453"/>
      <c r="CI8" s="453"/>
      <c r="CJ8" s="453"/>
      <c r="CK8" s="453"/>
      <c r="CL8" s="453"/>
      <c r="CM8" s="453"/>
      <c r="CN8" s="453"/>
      <c r="CO8" s="453"/>
      <c r="CP8" s="453"/>
      <c r="CQ8" s="453"/>
      <c r="CR8" s="453"/>
      <c r="CS8" s="453"/>
      <c r="CT8" s="453"/>
      <c r="CU8" s="453"/>
      <c r="CV8" s="453"/>
      <c r="CW8" s="453"/>
      <c r="CX8" s="453"/>
      <c r="CY8" s="453"/>
      <c r="CZ8" s="453"/>
      <c r="DA8" s="453"/>
      <c r="DB8" s="453"/>
      <c r="DC8" s="453"/>
      <c r="DD8" s="453"/>
      <c r="DE8" s="453"/>
      <c r="DF8" s="453"/>
      <c r="DG8" s="453"/>
      <c r="DH8" s="453"/>
      <c r="DI8" s="453"/>
      <c r="DJ8" s="453"/>
      <c r="DK8" s="453"/>
      <c r="DL8" s="453"/>
      <c r="DM8" s="453"/>
      <c r="DN8" s="453"/>
      <c r="DO8" s="453"/>
      <c r="DP8" s="453"/>
      <c r="DQ8" s="453"/>
      <c r="DR8" s="453"/>
      <c r="DS8" s="453"/>
      <c r="DT8" s="453"/>
      <c r="DU8" s="453"/>
      <c r="DV8" s="453"/>
      <c r="DW8" s="453"/>
      <c r="DX8" s="453"/>
      <c r="DY8" s="453"/>
      <c r="DZ8" s="453"/>
      <c r="EA8" s="453"/>
      <c r="EB8" s="453"/>
      <c r="EC8" s="453"/>
      <c r="ED8" s="453"/>
      <c r="EE8" s="453"/>
      <c r="EF8" s="453"/>
      <c r="EG8" s="453"/>
      <c r="EH8" s="453"/>
      <c r="EI8" s="453"/>
      <c r="EJ8" s="453"/>
      <c r="EK8" s="453"/>
      <c r="EL8" s="453"/>
      <c r="EM8" s="453"/>
      <c r="EN8" s="453"/>
      <c r="EO8" s="453"/>
      <c r="EP8" s="453"/>
      <c r="EQ8" s="453"/>
      <c r="ER8" s="453"/>
      <c r="ES8" s="453"/>
      <c r="ET8" s="453"/>
      <c r="EU8" s="453"/>
      <c r="EV8" s="453"/>
      <c r="EW8" s="453"/>
      <c r="EX8" s="453"/>
      <c r="EY8" s="453"/>
      <c r="EZ8" s="453"/>
      <c r="FA8" s="453"/>
      <c r="FB8" s="453"/>
      <c r="FC8" s="453"/>
      <c r="FD8" s="453"/>
      <c r="FE8" s="453"/>
      <c r="FF8" s="453"/>
      <c r="FG8" s="453"/>
      <c r="FH8" s="453"/>
      <c r="FI8" s="453"/>
      <c r="FJ8" s="453"/>
      <c r="FK8" s="453"/>
      <c r="FL8" s="453"/>
      <c r="FM8" s="453"/>
      <c r="FN8" s="453"/>
      <c r="FO8" s="453"/>
      <c r="FP8" s="453"/>
      <c r="FQ8" s="453"/>
      <c r="FR8" s="453"/>
      <c r="FS8" s="453"/>
      <c r="FT8" s="453"/>
      <c r="FU8" s="453"/>
      <c r="FV8" s="453"/>
      <c r="FW8" s="453"/>
    </row>
    <row r="9" spans="2:179" s="455" customFormat="1" ht="15.75">
      <c r="B9" s="689" t="s">
        <v>437</v>
      </c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89"/>
      <c r="U9" s="689"/>
      <c r="V9" s="689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</row>
    <row r="10" spans="2:179" ht="13.5" thickBot="1"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4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3"/>
      <c r="DE10" s="453"/>
      <c r="DF10" s="453"/>
      <c r="DG10" s="453"/>
      <c r="DH10" s="453"/>
      <c r="DI10" s="453"/>
      <c r="DJ10" s="453"/>
      <c r="DK10" s="453"/>
      <c r="DL10" s="453"/>
      <c r="DM10" s="453"/>
      <c r="DN10" s="453"/>
      <c r="DO10" s="453"/>
      <c r="DP10" s="453"/>
      <c r="DQ10" s="453"/>
      <c r="DR10" s="453"/>
      <c r="DS10" s="453"/>
      <c r="DT10" s="453"/>
      <c r="DU10" s="453"/>
      <c r="DV10" s="453"/>
      <c r="DW10" s="453"/>
      <c r="DX10" s="453"/>
      <c r="DY10" s="453"/>
      <c r="DZ10" s="453"/>
      <c r="EA10" s="453"/>
      <c r="EB10" s="453"/>
      <c r="EC10" s="453"/>
      <c r="ED10" s="453"/>
      <c r="EE10" s="453"/>
      <c r="EF10" s="453"/>
      <c r="EG10" s="453"/>
      <c r="EH10" s="453"/>
      <c r="EI10" s="453"/>
      <c r="EJ10" s="453"/>
      <c r="EK10" s="453"/>
      <c r="EL10" s="453"/>
      <c r="EM10" s="453"/>
      <c r="EN10" s="453"/>
      <c r="EO10" s="453"/>
      <c r="EP10" s="453"/>
      <c r="EQ10" s="453"/>
      <c r="ER10" s="453"/>
      <c r="ES10" s="453"/>
      <c r="ET10" s="453"/>
      <c r="EU10" s="453"/>
      <c r="EV10" s="453"/>
      <c r="EW10" s="453"/>
      <c r="EX10" s="453"/>
      <c r="EY10" s="453"/>
      <c r="EZ10" s="453"/>
      <c r="FA10" s="453"/>
      <c r="FB10" s="453"/>
      <c r="FC10" s="453"/>
      <c r="FD10" s="453"/>
      <c r="FE10" s="453"/>
      <c r="FF10" s="453"/>
      <c r="FG10" s="453"/>
      <c r="FH10" s="453"/>
      <c r="FI10" s="453"/>
      <c r="FJ10" s="453"/>
      <c r="FK10" s="453"/>
      <c r="FL10" s="453"/>
      <c r="FM10" s="453"/>
      <c r="FN10" s="453"/>
      <c r="FO10" s="453"/>
      <c r="FP10" s="453"/>
      <c r="FQ10" s="453"/>
      <c r="FR10" s="453"/>
      <c r="FS10" s="453"/>
      <c r="FT10" s="453"/>
      <c r="FU10" s="453"/>
      <c r="FV10" s="453"/>
      <c r="FW10" s="453"/>
    </row>
    <row r="11" spans="2:179" ht="13.5" thickTop="1">
      <c r="B11" s="457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9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  <c r="CV11" s="453"/>
      <c r="CW11" s="453"/>
      <c r="CX11" s="453"/>
      <c r="CY11" s="453"/>
      <c r="CZ11" s="453"/>
      <c r="DA11" s="453"/>
      <c r="DB11" s="453"/>
      <c r="DC11" s="453"/>
      <c r="DD11" s="453"/>
      <c r="DE11" s="453"/>
      <c r="DF11" s="453"/>
      <c r="DG11" s="453"/>
      <c r="DH11" s="453"/>
      <c r="DI11" s="453"/>
      <c r="DJ11" s="453"/>
      <c r="DK11" s="453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53"/>
      <c r="DW11" s="453"/>
      <c r="DX11" s="453"/>
      <c r="DY11" s="453"/>
      <c r="DZ11" s="453"/>
      <c r="EA11" s="453"/>
      <c r="EB11" s="453"/>
      <c r="EC11" s="453"/>
      <c r="ED11" s="453"/>
      <c r="EE11" s="453"/>
      <c r="EF11" s="453"/>
      <c r="EG11" s="453"/>
      <c r="EH11" s="453"/>
      <c r="EI11" s="453"/>
      <c r="EJ11" s="453"/>
      <c r="EK11" s="453"/>
      <c r="EL11" s="453"/>
      <c r="EM11" s="453"/>
      <c r="EN11" s="453"/>
      <c r="EO11" s="453"/>
      <c r="EP11" s="453"/>
      <c r="EQ11" s="453"/>
      <c r="ER11" s="453"/>
      <c r="ES11" s="453"/>
      <c r="ET11" s="453"/>
      <c r="EU11" s="453"/>
      <c r="EV11" s="453"/>
      <c r="EW11" s="453"/>
      <c r="EX11" s="453"/>
      <c r="EY11" s="453"/>
      <c r="EZ11" s="453"/>
      <c r="FA11" s="453"/>
      <c r="FB11" s="453"/>
      <c r="FC11" s="453"/>
      <c r="FD11" s="453"/>
      <c r="FE11" s="453"/>
      <c r="FF11" s="453"/>
      <c r="FG11" s="453"/>
      <c r="FH11" s="453"/>
      <c r="FI11" s="453"/>
      <c r="FJ11" s="453"/>
      <c r="FK11" s="453"/>
      <c r="FL11" s="453"/>
      <c r="FM11" s="453"/>
      <c r="FN11" s="453"/>
      <c r="FO11" s="453"/>
      <c r="FP11" s="453"/>
      <c r="FQ11" s="453"/>
      <c r="FR11" s="453"/>
      <c r="FS11" s="453"/>
      <c r="FT11" s="453"/>
      <c r="FU11" s="453"/>
      <c r="FV11" s="453"/>
      <c r="FW11" s="453"/>
    </row>
    <row r="12" spans="2:179" s="455" customFormat="1" ht="15.75">
      <c r="B12" s="684" t="s">
        <v>438</v>
      </c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6"/>
      <c r="DI12" s="456"/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</row>
    <row r="13" spans="2:22" ht="13.5" thickBot="1">
      <c r="B13" s="460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2"/>
    </row>
    <row r="14" spans="2:22" s="463" customFormat="1" ht="33.75" customHeight="1" thickBot="1" thickTop="1">
      <c r="B14" s="464"/>
      <c r="C14" s="465"/>
      <c r="D14" s="466" t="s">
        <v>439</v>
      </c>
      <c r="E14" s="466" t="s">
        <v>8</v>
      </c>
      <c r="F14" s="467" t="s">
        <v>83</v>
      </c>
      <c r="G14" s="467" t="s">
        <v>84</v>
      </c>
      <c r="H14" s="468" t="s">
        <v>9</v>
      </c>
      <c r="I14" s="469">
        <v>39448</v>
      </c>
      <c r="J14" s="469">
        <v>39479</v>
      </c>
      <c r="K14" s="469">
        <v>39508</v>
      </c>
      <c r="L14" s="469">
        <v>39539</v>
      </c>
      <c r="M14" s="469">
        <v>39569</v>
      </c>
      <c r="N14" s="469">
        <v>39600</v>
      </c>
      <c r="O14" s="469">
        <v>39630</v>
      </c>
      <c r="P14" s="469">
        <v>39661</v>
      </c>
      <c r="Q14" s="469">
        <v>39692</v>
      </c>
      <c r="R14" s="469">
        <v>39722</v>
      </c>
      <c r="S14" s="469">
        <v>39753</v>
      </c>
      <c r="T14" s="469">
        <v>39783</v>
      </c>
      <c r="U14" s="469">
        <v>39814</v>
      </c>
      <c r="V14" s="470"/>
    </row>
    <row r="15" spans="2:22" s="471" customFormat="1" ht="19.5" customHeight="1" thickTop="1">
      <c r="B15" s="472"/>
      <c r="C15" s="473"/>
      <c r="D15" s="474"/>
      <c r="E15" s="474"/>
      <c r="F15" s="474"/>
      <c r="G15" s="474"/>
      <c r="H15" s="473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6"/>
      <c r="V15" s="477"/>
    </row>
    <row r="16" spans="2:22" s="471" customFormat="1" ht="19.5" customHeight="1">
      <c r="B16" s="472"/>
      <c r="C16" s="478">
        <f>IF('[1]BASE'!C17="","",'[1]BASE'!C17)</f>
        <v>1</v>
      </c>
      <c r="D16" s="478">
        <f>IF('[1]BASE'!D17="","",'[1]BASE'!D17)</f>
        <v>1403</v>
      </c>
      <c r="E16" s="478" t="str">
        <f>IF('[1]BASE'!E17="","",'[1]BASE'!E17)</f>
        <v>BRAGADO - HENDERSON</v>
      </c>
      <c r="F16" s="478">
        <f>IF('[1]BASE'!F17="","",'[1]BASE'!F17)</f>
        <v>220</v>
      </c>
      <c r="G16" s="479">
        <f>IF('[1]BASE'!G17="","",'[1]BASE'!G17)</f>
        <v>177</v>
      </c>
      <c r="H16" s="480" t="str">
        <f>'[1]BASE'!H17</f>
        <v>A</v>
      </c>
      <c r="I16" s="481">
        <f>IF('[1]BASE'!EA17="","",'[1]BASE'!EA17)</f>
      </c>
      <c r="J16" s="481">
        <f>IF('[1]BASE'!EB17="","",'[1]BASE'!EB17)</f>
      </c>
      <c r="K16" s="481">
        <f>IF('[1]BASE'!EC17="","",'[1]BASE'!EC17)</f>
      </c>
      <c r="L16" s="481">
        <f>IF('[1]BASE'!ED17="","",'[1]BASE'!ED17)</f>
      </c>
      <c r="M16" s="481">
        <f>IF('[1]BASE'!EE17="","",'[1]BASE'!EE17)</f>
      </c>
      <c r="N16" s="481">
        <f>IF('[1]BASE'!EF17="","",'[1]BASE'!EF17)</f>
      </c>
      <c r="O16" s="481">
        <f>IF('[1]BASE'!EG17="","",'[1]BASE'!EG17)</f>
      </c>
      <c r="P16" s="481">
        <f>IF('[1]BASE'!EH17="","",'[1]BASE'!EH17)</f>
      </c>
      <c r="Q16" s="481">
        <f>IF('[1]BASE'!EI17="","",'[1]BASE'!EI17)</f>
      </c>
      <c r="R16" s="481">
        <f>IF('[1]BASE'!EJ17="","",'[1]BASE'!EJ17)</f>
      </c>
      <c r="S16" s="481">
        <f>IF('[1]BASE'!EK17="","",'[1]BASE'!EK17)</f>
      </c>
      <c r="T16" s="481">
        <f>IF('[1]BASE'!EL17="","",'[1]BASE'!EL17)</f>
      </c>
      <c r="U16" s="482"/>
      <c r="V16" s="477"/>
    </row>
    <row r="17" spans="2:22" s="471" customFormat="1" ht="19.5" customHeight="1">
      <c r="B17" s="472"/>
      <c r="C17" s="483">
        <f>IF('[1]BASE'!C18="","",'[1]BASE'!C18)</f>
        <v>2</v>
      </c>
      <c r="D17" s="483" t="str">
        <f>IF('[1]BASE'!D18="","",'[1]BASE'!D18)</f>
        <v>CE-000</v>
      </c>
      <c r="E17" s="483" t="str">
        <f>IF('[1]BASE'!E18="","",'[1]BASE'!E18)</f>
        <v>AZUL - LAS FLORES</v>
      </c>
      <c r="F17" s="483">
        <f>IF('[1]BASE'!F18="","",'[1]BASE'!F18)</f>
        <v>132</v>
      </c>
      <c r="G17" s="484">
        <f>IF('[1]BASE'!G18="","",'[1]BASE'!G18)</f>
        <v>107</v>
      </c>
      <c r="H17" s="480" t="str">
        <f>'[1]BASE'!H18</f>
        <v>C</v>
      </c>
      <c r="I17" s="481" t="str">
        <f>IF('[1]BASE'!EA18="","",'[1]BASE'!EA18)</f>
        <v>XXXX</v>
      </c>
      <c r="J17" s="481" t="str">
        <f>IF('[1]BASE'!EB18="","",'[1]BASE'!EB18)</f>
        <v>XXXX</v>
      </c>
      <c r="K17" s="481" t="str">
        <f>IF('[1]BASE'!EC18="","",'[1]BASE'!EC18)</f>
        <v>XXXX</v>
      </c>
      <c r="L17" s="481" t="str">
        <f>IF('[1]BASE'!ED18="","",'[1]BASE'!ED18)</f>
        <v>XXXX</v>
      </c>
      <c r="M17" s="481" t="str">
        <f>IF('[1]BASE'!EE18="","",'[1]BASE'!EE18)</f>
        <v>XXXX</v>
      </c>
      <c r="N17" s="481" t="str">
        <f>IF('[1]BASE'!EF18="","",'[1]BASE'!EF18)</f>
        <v>XXXX</v>
      </c>
      <c r="O17" s="481" t="str">
        <f>IF('[1]BASE'!EG18="","",'[1]BASE'!EG18)</f>
        <v>XXXX</v>
      </c>
      <c r="P17" s="481" t="str">
        <f>IF('[1]BASE'!EH18="","",'[1]BASE'!EH18)</f>
        <v>XXXX</v>
      </c>
      <c r="Q17" s="481" t="str">
        <f>IF('[1]BASE'!EI18="","",'[1]BASE'!EI18)</f>
        <v>XXXX</v>
      </c>
      <c r="R17" s="481" t="str">
        <f>IF('[1]BASE'!EJ18="","",'[1]BASE'!EJ18)</f>
        <v>XXXX</v>
      </c>
      <c r="S17" s="481" t="str">
        <f>IF('[1]BASE'!EK18="","",'[1]BASE'!EK18)</f>
        <v>XXXX</v>
      </c>
      <c r="T17" s="481" t="str">
        <f>IF('[1]BASE'!EL18="","",'[1]BASE'!EL18)</f>
        <v>XXXX</v>
      </c>
      <c r="U17" s="482"/>
      <c r="V17" s="477"/>
    </row>
    <row r="18" spans="2:22" s="471" customFormat="1" ht="19.5" customHeight="1">
      <c r="B18" s="472"/>
      <c r="C18" s="485">
        <f>IF('[1]BASE'!C19="","",'[1]BASE'!C19)</f>
        <v>3</v>
      </c>
      <c r="D18" s="485">
        <f>IF('[1]BASE'!D19="","",'[1]BASE'!D19)</f>
        <v>1534</v>
      </c>
      <c r="E18" s="485" t="str">
        <f>IF('[1]BASE'!E19="","",'[1]BASE'!E19)</f>
        <v>BAHIA BLANCA - NORTE II</v>
      </c>
      <c r="F18" s="485">
        <f>IF('[1]BASE'!F19="","",'[1]BASE'!F19)</f>
        <v>132</v>
      </c>
      <c r="G18" s="486">
        <f>IF('[1]BASE'!G19="","",'[1]BASE'!G19)</f>
        <v>19</v>
      </c>
      <c r="H18" s="480" t="str">
        <f>'[1]BASE'!H19</f>
        <v>C</v>
      </c>
      <c r="I18" s="481">
        <f>IF('[1]BASE'!EA19="","",'[1]BASE'!EA19)</f>
      </c>
      <c r="J18" s="481">
        <f>IF('[1]BASE'!EB19="","",'[1]BASE'!EB19)</f>
      </c>
      <c r="K18" s="481">
        <f>IF('[1]BASE'!EC19="","",'[1]BASE'!EC19)</f>
      </c>
      <c r="L18" s="481">
        <f>IF('[1]BASE'!ED19="","",'[1]BASE'!ED19)</f>
      </c>
      <c r="M18" s="481">
        <f>IF('[1]BASE'!EE19="","",'[1]BASE'!EE19)</f>
      </c>
      <c r="N18" s="481">
        <f>IF('[1]BASE'!EF19="","",'[1]BASE'!EF19)</f>
      </c>
      <c r="O18" s="481">
        <f>IF('[1]BASE'!EG19="","",'[1]BASE'!EG19)</f>
      </c>
      <c r="P18" s="481">
        <f>IF('[1]BASE'!EH19="","",'[1]BASE'!EH19)</f>
      </c>
      <c r="Q18" s="481">
        <f>IF('[1]BASE'!EI19="","",'[1]BASE'!EI19)</f>
      </c>
      <c r="R18" s="481">
        <f>IF('[1]BASE'!EJ19="","",'[1]BASE'!EJ19)</f>
      </c>
      <c r="S18" s="481">
        <f>IF('[1]BASE'!EK19="","",'[1]BASE'!EK19)</f>
      </c>
      <c r="T18" s="481">
        <f>IF('[1]BASE'!EL19="","",'[1]BASE'!EL19)</f>
      </c>
      <c r="U18" s="482"/>
      <c r="V18" s="477"/>
    </row>
    <row r="19" spans="2:22" s="471" customFormat="1" ht="19.5" customHeight="1">
      <c r="B19" s="472"/>
      <c r="C19" s="483">
        <f>IF('[1]BASE'!C20="","",'[1]BASE'!C20)</f>
        <v>4</v>
      </c>
      <c r="D19" s="483">
        <f>IF('[1]BASE'!D20="","",'[1]BASE'!D20)</f>
        <v>1532</v>
      </c>
      <c r="E19" s="483" t="str">
        <f>IF('[1]BASE'!E20="","",'[1]BASE'!E20)</f>
        <v>BAHIA BLANCA - P. LURO</v>
      </c>
      <c r="F19" s="483">
        <f>IF('[1]BASE'!F20="","",'[1]BASE'!F20)</f>
        <v>132</v>
      </c>
      <c r="G19" s="484">
        <f>IF('[1]BASE'!G20="","",'[1]BASE'!G20)</f>
        <v>141</v>
      </c>
      <c r="H19" s="480" t="str">
        <f>'[1]BASE'!H20</f>
        <v>B</v>
      </c>
      <c r="I19" s="481">
        <f>IF('[1]BASE'!EA20="","",'[1]BASE'!EA20)</f>
      </c>
      <c r="J19" s="481">
        <f>IF('[1]BASE'!EB20="","",'[1]BASE'!EB20)</f>
      </c>
      <c r="K19" s="481">
        <f>IF('[1]BASE'!EC20="","",'[1]BASE'!EC20)</f>
      </c>
      <c r="L19" s="481">
        <f>IF('[1]BASE'!ED20="","",'[1]BASE'!ED20)</f>
        <v>1</v>
      </c>
      <c r="M19" s="481">
        <f>IF('[1]BASE'!EE20="","",'[1]BASE'!EE20)</f>
      </c>
      <c r="N19" s="481">
        <f>IF('[1]BASE'!EF20="","",'[1]BASE'!EF20)</f>
      </c>
      <c r="O19" s="481">
        <f>IF('[1]BASE'!EG20="","",'[1]BASE'!EG20)</f>
      </c>
      <c r="P19" s="481">
        <f>IF('[1]BASE'!EH20="","",'[1]BASE'!EH20)</f>
      </c>
      <c r="Q19" s="481">
        <f>IF('[1]BASE'!EI20="","",'[1]BASE'!EI20)</f>
      </c>
      <c r="R19" s="481">
        <f>IF('[1]BASE'!EJ20="","",'[1]BASE'!EJ20)</f>
      </c>
      <c r="S19" s="481">
        <f>IF('[1]BASE'!EK20="","",'[1]BASE'!EK20)</f>
      </c>
      <c r="T19" s="481">
        <f>IF('[1]BASE'!EL20="","",'[1]BASE'!EL20)</f>
      </c>
      <c r="U19" s="482"/>
      <c r="V19" s="477"/>
    </row>
    <row r="20" spans="2:22" s="471" customFormat="1" ht="19.5" customHeight="1">
      <c r="B20" s="472"/>
      <c r="C20" s="485">
        <f>IF('[1]BASE'!C21="","",'[1]BASE'!C21)</f>
        <v>5</v>
      </c>
      <c r="D20" s="485">
        <f>IF('[1]BASE'!D21="","",'[1]BASE'!D21)</f>
        <v>1535</v>
      </c>
      <c r="E20" s="485" t="str">
        <f>IF('[1]BASE'!E21="","",'[1]BASE'!E21)</f>
        <v>BAHIA BLANCA - PETROQ. BAHIA BLANCA 1</v>
      </c>
      <c r="F20" s="485">
        <f>IF('[1]BASE'!F21="","",'[1]BASE'!F21)</f>
        <v>132</v>
      </c>
      <c r="G20" s="486">
        <f>IF('[1]BASE'!G21="","",'[1]BASE'!G21)</f>
        <v>29.8</v>
      </c>
      <c r="H20" s="480" t="str">
        <f>'[1]BASE'!H21</f>
        <v>C</v>
      </c>
      <c r="I20" s="481">
        <f>IF('[1]BASE'!EA21="","",'[1]BASE'!EA21)</f>
      </c>
      <c r="J20" s="481">
        <f>IF('[1]BASE'!EB21="","",'[1]BASE'!EB21)</f>
      </c>
      <c r="K20" s="481">
        <f>IF('[1]BASE'!EC21="","",'[1]BASE'!EC21)</f>
      </c>
      <c r="L20" s="481">
        <f>IF('[1]BASE'!ED21="","",'[1]BASE'!ED21)</f>
      </c>
      <c r="M20" s="481">
        <f>IF('[1]BASE'!EE21="","",'[1]BASE'!EE21)</f>
      </c>
      <c r="N20" s="481">
        <f>IF('[1]BASE'!EF21="","",'[1]BASE'!EF21)</f>
      </c>
      <c r="O20" s="481">
        <f>IF('[1]BASE'!EG21="","",'[1]BASE'!EG21)</f>
      </c>
      <c r="P20" s="481">
        <f>IF('[1]BASE'!EH21="","",'[1]BASE'!EH21)</f>
      </c>
      <c r="Q20" s="481">
        <f>IF('[1]BASE'!EI21="","",'[1]BASE'!EI21)</f>
      </c>
      <c r="R20" s="481">
        <f>IF('[1]BASE'!EJ21="","",'[1]BASE'!EJ21)</f>
      </c>
      <c r="S20" s="481">
        <f>IF('[1]BASE'!EK21="","",'[1]BASE'!EK21)</f>
        <v>1</v>
      </c>
      <c r="T20" s="481">
        <f>IF('[1]BASE'!EL21="","",'[1]BASE'!EL21)</f>
      </c>
      <c r="U20" s="482"/>
      <c r="V20" s="477"/>
    </row>
    <row r="21" spans="2:22" s="471" customFormat="1" ht="19.5" customHeight="1">
      <c r="B21" s="472"/>
      <c r="C21" s="483">
        <f>IF('[1]BASE'!C22="","",'[1]BASE'!C22)</f>
        <v>6</v>
      </c>
      <c r="D21" s="483">
        <f>IF('[1]BASE'!D22="","",'[1]BASE'!D22)</f>
        <v>1531</v>
      </c>
      <c r="E21" s="483" t="str">
        <f>IF('[1]BASE'!E22="","",'[1]BASE'!E22)</f>
        <v>BAHIA BLANCA - PRINGLES</v>
      </c>
      <c r="F21" s="483">
        <f>IF('[1]BASE'!F22="","",'[1]BASE'!F22)</f>
        <v>132</v>
      </c>
      <c r="G21" s="484">
        <f>IF('[1]BASE'!G22="","",'[1]BASE'!G22)</f>
        <v>109</v>
      </c>
      <c r="H21" s="480" t="str">
        <f>'[1]BASE'!H22</f>
        <v>C</v>
      </c>
      <c r="I21" s="481">
        <f>IF('[1]BASE'!EA22="","",'[1]BASE'!EA22)</f>
      </c>
      <c r="J21" s="481">
        <f>IF('[1]BASE'!EB22="","",'[1]BASE'!EB22)</f>
      </c>
      <c r="K21" s="481">
        <f>IF('[1]BASE'!EC22="","",'[1]BASE'!EC22)</f>
      </c>
      <c r="L21" s="481">
        <f>IF('[1]BASE'!ED22="","",'[1]BASE'!ED22)</f>
        <v>1</v>
      </c>
      <c r="M21" s="481">
        <f>IF('[1]BASE'!EE22="","",'[1]BASE'!EE22)</f>
      </c>
      <c r="N21" s="481">
        <f>IF('[1]BASE'!EF22="","",'[1]BASE'!EF22)</f>
      </c>
      <c r="O21" s="481">
        <f>IF('[1]BASE'!EG22="","",'[1]BASE'!EG22)</f>
      </c>
      <c r="P21" s="481">
        <f>IF('[1]BASE'!EH22="","",'[1]BASE'!EH22)</f>
      </c>
      <c r="Q21" s="481">
        <f>IF('[1]BASE'!EI22="","",'[1]BASE'!EI22)</f>
      </c>
      <c r="R21" s="481">
        <f>IF('[1]BASE'!EJ22="","",'[1]BASE'!EJ22)</f>
      </c>
      <c r="S21" s="481">
        <f>IF('[1]BASE'!EK22="","",'[1]BASE'!EK22)</f>
      </c>
      <c r="T21" s="481">
        <f>IF('[1]BASE'!EL22="","",'[1]BASE'!EL22)</f>
      </c>
      <c r="U21" s="482"/>
      <c r="V21" s="477"/>
    </row>
    <row r="22" spans="2:22" s="471" customFormat="1" ht="19.5" customHeight="1">
      <c r="B22" s="472"/>
      <c r="C22" s="483">
        <f>IF('[1]BASE'!C23="","",'[1]BASE'!C23)</f>
        <v>7</v>
      </c>
      <c r="D22" s="485">
        <f>IF('[1]BASE'!D23="","",'[1]BASE'!D23)</f>
        <v>1522</v>
      </c>
      <c r="E22" s="485" t="str">
        <f>IF('[1]BASE'!E23="","",'[1]BASE'!E23)</f>
        <v>BALCARCE - MAR DEL PLATA</v>
      </c>
      <c r="F22" s="485">
        <f>IF('[1]BASE'!F23="","",'[1]BASE'!F23)</f>
        <v>132</v>
      </c>
      <c r="G22" s="486">
        <f>IF('[1]BASE'!G23="","",'[1]BASE'!G23)</f>
        <v>62.9</v>
      </c>
      <c r="H22" s="480" t="str">
        <f>'[1]BASE'!H23</f>
        <v>C</v>
      </c>
      <c r="I22" s="481">
        <f>IF('[1]BASE'!EA23="","",'[1]BASE'!EA23)</f>
      </c>
      <c r="J22" s="481">
        <f>IF('[1]BASE'!EB23="","",'[1]BASE'!EB23)</f>
      </c>
      <c r="K22" s="481">
        <f>IF('[1]BASE'!EC23="","",'[1]BASE'!EC23)</f>
      </c>
      <c r="L22" s="481">
        <f>IF('[1]BASE'!ED23="","",'[1]BASE'!ED23)</f>
      </c>
      <c r="M22" s="481">
        <f>IF('[1]BASE'!EE23="","",'[1]BASE'!EE23)</f>
      </c>
      <c r="N22" s="481">
        <f>IF('[1]BASE'!EF23="","",'[1]BASE'!EF23)</f>
      </c>
      <c r="O22" s="481">
        <f>IF('[1]BASE'!EG23="","",'[1]BASE'!EG23)</f>
      </c>
      <c r="P22" s="481">
        <f>IF('[1]BASE'!EH23="","",'[1]BASE'!EH23)</f>
      </c>
      <c r="Q22" s="481">
        <f>IF('[1]BASE'!EI23="","",'[1]BASE'!EI23)</f>
      </c>
      <c r="R22" s="481">
        <f>IF('[1]BASE'!EJ23="","",'[1]BASE'!EJ23)</f>
      </c>
      <c r="S22" s="481">
        <f>IF('[1]BASE'!EK23="","",'[1]BASE'!EK23)</f>
        <v>2</v>
      </c>
      <c r="T22" s="481">
        <f>IF('[1]BASE'!EL23="","",'[1]BASE'!EL23)</f>
        <v>1</v>
      </c>
      <c r="U22" s="482"/>
      <c r="V22" s="477"/>
    </row>
    <row r="23" spans="2:22" s="471" customFormat="1" ht="19.5" customHeight="1">
      <c r="B23" s="472"/>
      <c r="C23" s="483">
        <f>IF('[1]BASE'!C24="","",'[1]BASE'!C24)</f>
        <v>8</v>
      </c>
      <c r="D23" s="483">
        <f>IF('[1]BASE'!D24="","",'[1]BASE'!D24)</f>
        <v>1406</v>
      </c>
      <c r="E23" s="483" t="str">
        <f>IF('[1]BASE'!E24="","",'[1]BASE'!E24)</f>
        <v>BRAGADO - CHACABUCO</v>
      </c>
      <c r="F23" s="483">
        <f>IF('[1]BASE'!F24="","",'[1]BASE'!F24)</f>
        <v>132</v>
      </c>
      <c r="G23" s="484">
        <f>IF('[1]BASE'!G24="","",'[1]BASE'!G24)</f>
        <v>60.6</v>
      </c>
      <c r="H23" s="480" t="str">
        <f>'[1]BASE'!H24</f>
        <v>B</v>
      </c>
      <c r="I23" s="481">
        <f>IF('[1]BASE'!EA24="","",'[1]BASE'!EA24)</f>
      </c>
      <c r="J23" s="481">
        <f>IF('[1]BASE'!EB24="","",'[1]BASE'!EB24)</f>
        <v>1</v>
      </c>
      <c r="K23" s="481">
        <f>IF('[1]BASE'!EC24="","",'[1]BASE'!EC24)</f>
        <v>1</v>
      </c>
      <c r="L23" s="481">
        <f>IF('[1]BASE'!ED24="","",'[1]BASE'!ED24)</f>
      </c>
      <c r="M23" s="481">
        <f>IF('[1]BASE'!EE24="","",'[1]BASE'!EE24)</f>
      </c>
      <c r="N23" s="481">
        <f>IF('[1]BASE'!EF24="","",'[1]BASE'!EF24)</f>
      </c>
      <c r="O23" s="481">
        <f>IF('[1]BASE'!EG24="","",'[1]BASE'!EG24)</f>
      </c>
      <c r="P23" s="481">
        <f>IF('[1]BASE'!EH24="","",'[1]BASE'!EH24)</f>
      </c>
      <c r="Q23" s="481">
        <f>IF('[1]BASE'!EI24="","",'[1]BASE'!EI24)</f>
      </c>
      <c r="R23" s="481">
        <f>IF('[1]BASE'!EJ24="","",'[1]BASE'!EJ24)</f>
      </c>
      <c r="S23" s="481">
        <f>IF('[1]BASE'!EK24="","",'[1]BASE'!EK24)</f>
      </c>
      <c r="T23" s="481">
        <f>IF('[1]BASE'!EL24="","",'[1]BASE'!EL24)</f>
      </c>
      <c r="U23" s="482"/>
      <c r="V23" s="477"/>
    </row>
    <row r="24" spans="2:22" s="471" customFormat="1" ht="19.5" customHeight="1">
      <c r="B24" s="472"/>
      <c r="C24" s="485">
        <f>IF('[1]BASE'!C25="","",'[1]BASE'!C25)</f>
        <v>9</v>
      </c>
      <c r="D24" s="485">
        <f>IF('[1]BASE'!D25="","",'[1]BASE'!D25)</f>
        <v>1404</v>
      </c>
      <c r="E24" s="485" t="str">
        <f>IF('[1]BASE'!E25="","",'[1]BASE'!E25)</f>
        <v>BRAGADO - CHIVILCOY</v>
      </c>
      <c r="F24" s="485">
        <f>IF('[1]BASE'!F25="","",'[1]BASE'!F25)</f>
        <v>132</v>
      </c>
      <c r="G24" s="486">
        <f>IF('[1]BASE'!G25="","",'[1]BASE'!G25)</f>
        <v>49</v>
      </c>
      <c r="H24" s="480" t="str">
        <f>'[1]BASE'!H25</f>
        <v>B</v>
      </c>
      <c r="I24" s="481">
        <f>IF('[1]BASE'!EA25="","",'[1]BASE'!EA25)</f>
      </c>
      <c r="J24" s="481">
        <f>IF('[1]BASE'!EB25="","",'[1]BASE'!EB25)</f>
      </c>
      <c r="K24" s="481">
        <f>IF('[1]BASE'!EC25="","",'[1]BASE'!EC25)</f>
      </c>
      <c r="L24" s="481">
        <f>IF('[1]BASE'!ED25="","",'[1]BASE'!ED25)</f>
      </c>
      <c r="M24" s="481">
        <f>IF('[1]BASE'!EE25="","",'[1]BASE'!EE25)</f>
      </c>
      <c r="N24" s="481">
        <f>IF('[1]BASE'!EF25="","",'[1]BASE'!EF25)</f>
      </c>
      <c r="O24" s="481">
        <f>IF('[1]BASE'!EG25="","",'[1]BASE'!EG25)</f>
      </c>
      <c r="P24" s="481">
        <f>IF('[1]BASE'!EH25="","",'[1]BASE'!EH25)</f>
      </c>
      <c r="Q24" s="481">
        <f>IF('[1]BASE'!EI25="","",'[1]BASE'!EI25)</f>
      </c>
      <c r="R24" s="481">
        <f>IF('[1]BASE'!EJ25="","",'[1]BASE'!EJ25)</f>
      </c>
      <c r="S24" s="481">
        <f>IF('[1]BASE'!EK25="","",'[1]BASE'!EK25)</f>
      </c>
      <c r="T24" s="481">
        <f>IF('[1]BASE'!EL25="","",'[1]BASE'!EL25)</f>
      </c>
      <c r="U24" s="482"/>
      <c r="V24" s="477"/>
    </row>
    <row r="25" spans="2:22" s="471" customFormat="1" ht="19.5" customHeight="1">
      <c r="B25" s="472"/>
      <c r="C25" s="483">
        <f>IF('[1]BASE'!C26="","",'[1]BASE'!C26)</f>
        <v>10</v>
      </c>
      <c r="D25" s="483">
        <f>IF('[1]BASE'!D26="","",'[1]BASE'!D26)</f>
        <v>1405</v>
      </c>
      <c r="E25" s="483" t="str">
        <f>IF('[1]BASE'!E26="","",'[1]BASE'!E26)</f>
        <v>BRAGADO - SALADILLO</v>
      </c>
      <c r="F25" s="483">
        <f>IF('[1]BASE'!F26="","",'[1]BASE'!F26)</f>
        <v>132</v>
      </c>
      <c r="G25" s="484">
        <f>IF('[1]BASE'!G26="","",'[1]BASE'!G26)</f>
        <v>83.8</v>
      </c>
      <c r="H25" s="480" t="str">
        <f>'[1]BASE'!H26</f>
        <v>B</v>
      </c>
      <c r="I25" s="481">
        <f>IF('[1]BASE'!EA26="","",'[1]BASE'!EA26)</f>
      </c>
      <c r="J25" s="481">
        <f>IF('[1]BASE'!EB26="","",'[1]BASE'!EB26)</f>
      </c>
      <c r="K25" s="481">
        <f>IF('[1]BASE'!EC26="","",'[1]BASE'!EC26)</f>
      </c>
      <c r="L25" s="481">
        <f>IF('[1]BASE'!ED26="","",'[1]BASE'!ED26)</f>
      </c>
      <c r="M25" s="481">
        <f>IF('[1]BASE'!EE26="","",'[1]BASE'!EE26)</f>
      </c>
      <c r="N25" s="481">
        <f>IF('[1]BASE'!EF26="","",'[1]BASE'!EF26)</f>
      </c>
      <c r="O25" s="481">
        <f>IF('[1]BASE'!EG26="","",'[1]BASE'!EG26)</f>
      </c>
      <c r="P25" s="481">
        <f>IF('[1]BASE'!EH26="","",'[1]BASE'!EH26)</f>
      </c>
      <c r="Q25" s="481">
        <f>IF('[1]BASE'!EI26="","",'[1]BASE'!EI26)</f>
        <v>1</v>
      </c>
      <c r="R25" s="481">
        <f>IF('[1]BASE'!EJ26="","",'[1]BASE'!EJ26)</f>
      </c>
      <c r="S25" s="481">
        <f>IF('[1]BASE'!EK26="","",'[1]BASE'!EK26)</f>
      </c>
      <c r="T25" s="481">
        <f>IF('[1]BASE'!EL26="","",'[1]BASE'!EL26)</f>
      </c>
      <c r="U25" s="482"/>
      <c r="V25" s="477"/>
    </row>
    <row r="26" spans="2:22" s="471" customFormat="1" ht="19.5" customHeight="1">
      <c r="B26" s="472"/>
      <c r="C26" s="485">
        <f>IF('[1]BASE'!C27="","",'[1]BASE'!C27)</f>
        <v>11</v>
      </c>
      <c r="D26" s="485">
        <f>IF('[1]BASE'!D27="","",'[1]BASE'!D27)</f>
        <v>1454</v>
      </c>
      <c r="E26" s="485" t="str">
        <f>IF('[1]BASE'!E27="","",'[1]BASE'!E27)</f>
        <v>C. AVELLANEDA - OLAVARRIA VIEJA</v>
      </c>
      <c r="F26" s="485">
        <f>IF('[1]BASE'!F27="","",'[1]BASE'!F27)</f>
        <v>132</v>
      </c>
      <c r="G26" s="486">
        <f>IF('[1]BASE'!G27="","",'[1]BASE'!G27)</f>
        <v>6.3</v>
      </c>
      <c r="H26" s="480" t="str">
        <f>'[1]BASE'!H27</f>
        <v>C</v>
      </c>
      <c r="I26" s="481">
        <f>IF('[1]BASE'!EA27="","",'[1]BASE'!EA27)</f>
        <v>1</v>
      </c>
      <c r="J26" s="481">
        <f>IF('[1]BASE'!EB27="","",'[1]BASE'!EB27)</f>
      </c>
      <c r="K26" s="481">
        <f>IF('[1]BASE'!EC27="","",'[1]BASE'!EC27)</f>
      </c>
      <c r="L26" s="481">
        <f>IF('[1]BASE'!ED27="","",'[1]BASE'!ED27)</f>
      </c>
      <c r="M26" s="481">
        <f>IF('[1]BASE'!EE27="","",'[1]BASE'!EE27)</f>
      </c>
      <c r="N26" s="481">
        <f>IF('[1]BASE'!EF27="","",'[1]BASE'!EF27)</f>
      </c>
      <c r="O26" s="481">
        <f>IF('[1]BASE'!EG27="","",'[1]BASE'!EG27)</f>
      </c>
      <c r="P26" s="481">
        <f>IF('[1]BASE'!EH27="","",'[1]BASE'!EH27)</f>
      </c>
      <c r="Q26" s="481">
        <f>IF('[1]BASE'!EI27="","",'[1]BASE'!EI27)</f>
      </c>
      <c r="R26" s="481">
        <f>IF('[1]BASE'!EJ27="","",'[1]BASE'!EJ27)</f>
        <v>1</v>
      </c>
      <c r="S26" s="481">
        <f>IF('[1]BASE'!EK27="","",'[1]BASE'!EK27)</f>
      </c>
      <c r="T26" s="481">
        <f>IF('[1]BASE'!EL27="","",'[1]BASE'!EL27)</f>
      </c>
      <c r="U26" s="482"/>
      <c r="V26" s="477"/>
    </row>
    <row r="27" spans="2:22" s="471" customFormat="1" ht="19.5" customHeight="1">
      <c r="B27" s="472"/>
      <c r="C27" s="483">
        <f>IF('[1]BASE'!C28="","",'[1]BASE'!C28)</f>
        <v>12</v>
      </c>
      <c r="D27" s="483">
        <f>IF('[1]BASE'!D28="","",'[1]BASE'!D28)</f>
        <v>2617</v>
      </c>
      <c r="E27" s="483" t="str">
        <f>IF('[1]BASE'!E28="","",'[1]BASE'!E28)</f>
        <v>C. PATAGONES - VIEDMA</v>
      </c>
      <c r="F27" s="483">
        <f>IF('[1]BASE'!F28="","",'[1]BASE'!F28)</f>
        <v>132</v>
      </c>
      <c r="G27" s="484">
        <f>IF('[1]BASE'!G28="","",'[1]BASE'!G28)</f>
        <v>2.7</v>
      </c>
      <c r="H27" s="480" t="str">
        <f>'[1]BASE'!H28</f>
        <v>C</v>
      </c>
      <c r="I27" s="481">
        <f>IF('[1]BASE'!EA28="","",'[1]BASE'!EA28)</f>
      </c>
      <c r="J27" s="481">
        <f>IF('[1]BASE'!EB28="","",'[1]BASE'!EB28)</f>
      </c>
      <c r="K27" s="481">
        <f>IF('[1]BASE'!EC28="","",'[1]BASE'!EC28)</f>
      </c>
      <c r="L27" s="481">
        <f>IF('[1]BASE'!ED28="","",'[1]BASE'!ED28)</f>
      </c>
      <c r="M27" s="481">
        <f>IF('[1]BASE'!EE28="","",'[1]BASE'!EE28)</f>
        <v>1</v>
      </c>
      <c r="N27" s="481">
        <f>IF('[1]BASE'!EF28="","",'[1]BASE'!EF28)</f>
      </c>
      <c r="O27" s="481">
        <f>IF('[1]BASE'!EG28="","",'[1]BASE'!EG28)</f>
      </c>
      <c r="P27" s="481">
        <f>IF('[1]BASE'!EH28="","",'[1]BASE'!EH28)</f>
      </c>
      <c r="Q27" s="481">
        <f>IF('[1]BASE'!EI28="","",'[1]BASE'!EI28)</f>
      </c>
      <c r="R27" s="481">
        <f>IF('[1]BASE'!EJ28="","",'[1]BASE'!EJ28)</f>
      </c>
      <c r="S27" s="481">
        <f>IF('[1]BASE'!EK28="","",'[1]BASE'!EK28)</f>
      </c>
      <c r="T27" s="481">
        <f>IF('[1]BASE'!EL28="","",'[1]BASE'!EL28)</f>
      </c>
      <c r="U27" s="482"/>
      <c r="V27" s="477"/>
    </row>
    <row r="28" spans="2:22" s="471" customFormat="1" ht="19.5" customHeight="1">
      <c r="B28" s="472"/>
      <c r="C28" s="485">
        <f>IF('[1]BASE'!C29="","",'[1]BASE'!C29)</f>
        <v>13</v>
      </c>
      <c r="D28" s="485" t="str">
        <f>IF('[1]BASE'!D29="","",'[1]BASE'!D29)</f>
        <v>CE-000</v>
      </c>
      <c r="E28" s="485" t="str">
        <f>IF('[1]BASE'!E29="","",'[1]BASE'!E29)</f>
        <v>CAMPANA - NUEVA CAMPANA</v>
      </c>
      <c r="F28" s="485">
        <f>IF('[1]BASE'!F29="","",'[1]BASE'!F29)</f>
        <v>132</v>
      </c>
      <c r="G28" s="486">
        <f>IF('[1]BASE'!G29="","",'[1]BASE'!G29)</f>
        <v>6.5</v>
      </c>
      <c r="H28" s="480" t="str">
        <f>'[1]BASE'!H29</f>
        <v>C</v>
      </c>
      <c r="I28" s="481" t="str">
        <f>IF('[1]BASE'!EA29="","",'[1]BASE'!EA29)</f>
        <v>XXXX</v>
      </c>
      <c r="J28" s="481" t="str">
        <f>IF('[1]BASE'!EB29="","",'[1]BASE'!EB29)</f>
        <v>XXXX</v>
      </c>
      <c r="K28" s="481" t="str">
        <f>IF('[1]BASE'!EC29="","",'[1]BASE'!EC29)</f>
        <v>XXXX</v>
      </c>
      <c r="L28" s="481" t="str">
        <f>IF('[1]BASE'!ED29="","",'[1]BASE'!ED29)</f>
        <v>XXXX</v>
      </c>
      <c r="M28" s="481" t="str">
        <f>IF('[1]BASE'!EE29="","",'[1]BASE'!EE29)</f>
        <v>XXXX</v>
      </c>
      <c r="N28" s="481" t="str">
        <f>IF('[1]BASE'!EF29="","",'[1]BASE'!EF29)</f>
        <v>XXXX</v>
      </c>
      <c r="O28" s="481" t="str">
        <f>IF('[1]BASE'!EG29="","",'[1]BASE'!EG29)</f>
        <v>XXXX</v>
      </c>
      <c r="P28" s="481" t="str">
        <f>IF('[1]BASE'!EH29="","",'[1]BASE'!EH29)</f>
        <v>XXXX</v>
      </c>
      <c r="Q28" s="481" t="str">
        <f>IF('[1]BASE'!EI29="","",'[1]BASE'!EI29)</f>
        <v>XXXX</v>
      </c>
      <c r="R28" s="481" t="str">
        <f>IF('[1]BASE'!EJ29="","",'[1]BASE'!EJ29)</f>
        <v>XXXX</v>
      </c>
      <c r="S28" s="481" t="str">
        <f>IF('[1]BASE'!EK29="","",'[1]BASE'!EK29)</f>
        <v>XXXX</v>
      </c>
      <c r="T28" s="481" t="str">
        <f>IF('[1]BASE'!EL29="","",'[1]BASE'!EL29)</f>
        <v>XXXX</v>
      </c>
      <c r="U28" s="482"/>
      <c r="V28" s="477"/>
    </row>
    <row r="29" spans="2:22" s="471" customFormat="1" ht="19.5" customHeight="1">
      <c r="B29" s="472"/>
      <c r="C29" s="483">
        <f>IF('[1]BASE'!C30="","",'[1]BASE'!C30)</f>
        <v>14</v>
      </c>
      <c r="D29" s="483">
        <f>IF('[1]BASE'!D30="","",'[1]BASE'!D30)</f>
        <v>1432</v>
      </c>
      <c r="E29" s="483" t="str">
        <f>IF('[1]BASE'!E30="","",'[1]BASE'!E30)</f>
        <v>CAMPANA - SIDERCA</v>
      </c>
      <c r="F29" s="483">
        <f>IF('[1]BASE'!F30="","",'[1]BASE'!F30)</f>
        <v>132</v>
      </c>
      <c r="G29" s="484">
        <f>IF('[1]BASE'!G30="","",'[1]BASE'!G30)</f>
        <v>0.3</v>
      </c>
      <c r="H29" s="480" t="str">
        <f>'[1]BASE'!H30</f>
        <v>C</v>
      </c>
      <c r="I29" s="481">
        <f>IF('[1]BASE'!EA30="","",'[1]BASE'!EA30)</f>
      </c>
      <c r="J29" s="481">
        <f>IF('[1]BASE'!EB30="","",'[1]BASE'!EB30)</f>
      </c>
      <c r="K29" s="481">
        <f>IF('[1]BASE'!EC30="","",'[1]BASE'!EC30)</f>
      </c>
      <c r="L29" s="481">
        <f>IF('[1]BASE'!ED30="","",'[1]BASE'!ED30)</f>
      </c>
      <c r="M29" s="481">
        <f>IF('[1]BASE'!EE30="","",'[1]BASE'!EE30)</f>
      </c>
      <c r="N29" s="481">
        <f>IF('[1]BASE'!EF30="","",'[1]BASE'!EF30)</f>
      </c>
      <c r="O29" s="481">
        <f>IF('[1]BASE'!EG30="","",'[1]BASE'!EG30)</f>
      </c>
      <c r="P29" s="481">
        <f>IF('[1]BASE'!EH30="","",'[1]BASE'!EH30)</f>
      </c>
      <c r="Q29" s="481">
        <f>IF('[1]BASE'!EI30="","",'[1]BASE'!EI30)</f>
      </c>
      <c r="R29" s="481">
        <f>IF('[1]BASE'!EJ30="","",'[1]BASE'!EJ30)</f>
      </c>
      <c r="S29" s="481">
        <f>IF('[1]BASE'!EK30="","",'[1]BASE'!EK30)</f>
      </c>
      <c r="T29" s="481">
        <f>IF('[1]BASE'!EL30="","",'[1]BASE'!EL30)</f>
      </c>
      <c r="U29" s="482"/>
      <c r="V29" s="477"/>
    </row>
    <row r="30" spans="2:22" s="471" customFormat="1" ht="19.5" customHeight="1">
      <c r="B30" s="472"/>
      <c r="C30" s="485">
        <f>IF('[1]BASE'!C31="","",'[1]BASE'!C31)</f>
        <v>15</v>
      </c>
      <c r="D30" s="485">
        <f>IF('[1]BASE'!D31="","",'[1]BASE'!D31)</f>
        <v>1428</v>
      </c>
      <c r="E30" s="485" t="str">
        <f>IF('[1]BASE'!E31="","",'[1]BASE'!E31)</f>
        <v>CAMPANA - ZARATE</v>
      </c>
      <c r="F30" s="485">
        <f>IF('[1]BASE'!F31="","",'[1]BASE'!F31)</f>
        <v>132</v>
      </c>
      <c r="G30" s="486">
        <f>IF('[1]BASE'!G31="","",'[1]BASE'!G31)</f>
        <v>9.4</v>
      </c>
      <c r="H30" s="480" t="str">
        <f>'[1]BASE'!H31</f>
        <v>C</v>
      </c>
      <c r="I30" s="481">
        <f>IF('[1]BASE'!EA31="","",'[1]BASE'!EA31)</f>
      </c>
      <c r="J30" s="481">
        <f>IF('[1]BASE'!EB31="","",'[1]BASE'!EB31)</f>
      </c>
      <c r="K30" s="481">
        <f>IF('[1]BASE'!EC31="","",'[1]BASE'!EC31)</f>
      </c>
      <c r="L30" s="481">
        <f>IF('[1]BASE'!ED31="","",'[1]BASE'!ED31)</f>
      </c>
      <c r="M30" s="481">
        <f>IF('[1]BASE'!EE31="","",'[1]BASE'!EE31)</f>
      </c>
      <c r="N30" s="481">
        <f>IF('[1]BASE'!EF31="","",'[1]BASE'!EF31)</f>
      </c>
      <c r="O30" s="481">
        <f>IF('[1]BASE'!EG31="","",'[1]BASE'!EG31)</f>
      </c>
      <c r="P30" s="481">
        <f>IF('[1]BASE'!EH31="","",'[1]BASE'!EH31)</f>
      </c>
      <c r="Q30" s="481">
        <f>IF('[1]BASE'!EI31="","",'[1]BASE'!EI31)</f>
      </c>
      <c r="R30" s="481">
        <f>IF('[1]BASE'!EJ31="","",'[1]BASE'!EJ31)</f>
      </c>
      <c r="S30" s="481">
        <f>IF('[1]BASE'!EK31="","",'[1]BASE'!EK31)</f>
      </c>
      <c r="T30" s="481">
        <f>IF('[1]BASE'!EL31="","",'[1]BASE'!EL31)</f>
      </c>
      <c r="U30" s="482"/>
      <c r="V30" s="477"/>
    </row>
    <row r="31" spans="2:22" s="471" customFormat="1" ht="19.5" customHeight="1">
      <c r="B31" s="472"/>
      <c r="C31" s="483">
        <f>IF('[1]BASE'!C32="","",'[1]BASE'!C32)</f>
        <v>16</v>
      </c>
      <c r="D31" s="483">
        <f>IF('[1]BASE'!D32="","",'[1]BASE'!D32)</f>
        <v>1438</v>
      </c>
      <c r="E31" s="483" t="str">
        <f>IF('[1]BASE'!E32="","",'[1]BASE'!E32)</f>
        <v>CHASCOMUS - VERONICA</v>
      </c>
      <c r="F31" s="483">
        <f>IF('[1]BASE'!F32="","",'[1]BASE'!F32)</f>
        <v>132</v>
      </c>
      <c r="G31" s="484">
        <f>IF('[1]BASE'!G32="","",'[1]BASE'!G32)</f>
        <v>70.8</v>
      </c>
      <c r="H31" s="480" t="str">
        <f>'[1]BASE'!H32</f>
        <v>B</v>
      </c>
      <c r="I31" s="481">
        <f>IF('[1]BASE'!EA32="","",'[1]BASE'!EA32)</f>
      </c>
      <c r="J31" s="481">
        <f>IF('[1]BASE'!EB32="","",'[1]BASE'!EB32)</f>
        <v>1</v>
      </c>
      <c r="K31" s="481">
        <f>IF('[1]BASE'!EC32="","",'[1]BASE'!EC32)</f>
      </c>
      <c r="L31" s="481">
        <f>IF('[1]BASE'!ED32="","",'[1]BASE'!ED32)</f>
      </c>
      <c r="M31" s="481">
        <f>IF('[1]BASE'!EE32="","",'[1]BASE'!EE32)</f>
      </c>
      <c r="N31" s="481">
        <f>IF('[1]BASE'!EF32="","",'[1]BASE'!EF32)</f>
      </c>
      <c r="O31" s="481">
        <f>IF('[1]BASE'!EG32="","",'[1]BASE'!EG32)</f>
      </c>
      <c r="P31" s="481">
        <f>IF('[1]BASE'!EH32="","",'[1]BASE'!EH32)</f>
      </c>
      <c r="Q31" s="481">
        <f>IF('[1]BASE'!EI32="","",'[1]BASE'!EI32)</f>
        <v>1</v>
      </c>
      <c r="R31" s="481">
        <f>IF('[1]BASE'!EJ32="","",'[1]BASE'!EJ32)</f>
      </c>
      <c r="S31" s="481">
        <f>IF('[1]BASE'!EK32="","",'[1]BASE'!EK32)</f>
      </c>
      <c r="T31" s="481">
        <f>IF('[1]BASE'!EL32="","",'[1]BASE'!EL32)</f>
      </c>
      <c r="U31" s="482"/>
      <c r="V31" s="477"/>
    </row>
    <row r="32" spans="2:22" s="471" customFormat="1" ht="19.5" customHeight="1">
      <c r="B32" s="472"/>
      <c r="C32" s="485">
        <f>IF('[1]BASE'!C33="","",'[1]BASE'!C33)</f>
        <v>17</v>
      </c>
      <c r="D32" s="485">
        <f>IF('[1]BASE'!D33="","",'[1]BASE'!D33)</f>
        <v>1409</v>
      </c>
      <c r="E32" s="485" t="str">
        <f>IF('[1]BASE'!E33="","",'[1]BASE'!E33)</f>
        <v>CHIVILCOY - MERCEDES B.A.</v>
      </c>
      <c r="F32" s="485">
        <f>IF('[1]BASE'!F33="","",'[1]BASE'!F33)</f>
        <v>132</v>
      </c>
      <c r="G32" s="486">
        <f>IF('[1]BASE'!G33="","",'[1]BASE'!G33)</f>
        <v>69.1</v>
      </c>
      <c r="H32" s="480" t="str">
        <f>'[1]BASE'!H33</f>
        <v>C</v>
      </c>
      <c r="I32" s="481">
        <f>IF('[1]BASE'!EA33="","",'[1]BASE'!EA33)</f>
      </c>
      <c r="J32" s="481">
        <f>IF('[1]BASE'!EB33="","",'[1]BASE'!EB33)</f>
      </c>
      <c r="K32" s="481">
        <f>IF('[1]BASE'!EC33="","",'[1]BASE'!EC33)</f>
      </c>
      <c r="L32" s="481">
        <f>IF('[1]BASE'!ED33="","",'[1]BASE'!ED33)</f>
      </c>
      <c r="M32" s="481">
        <f>IF('[1]BASE'!EE33="","",'[1]BASE'!EE33)</f>
      </c>
      <c r="N32" s="481">
        <f>IF('[1]BASE'!EF33="","",'[1]BASE'!EF33)</f>
      </c>
      <c r="O32" s="481">
        <f>IF('[1]BASE'!EG33="","",'[1]BASE'!EG33)</f>
      </c>
      <c r="P32" s="481">
        <f>IF('[1]BASE'!EH33="","",'[1]BASE'!EH33)</f>
      </c>
      <c r="Q32" s="481">
        <f>IF('[1]BASE'!EI33="","",'[1]BASE'!EI33)</f>
      </c>
      <c r="R32" s="481">
        <f>IF('[1]BASE'!EJ33="","",'[1]BASE'!EJ33)</f>
      </c>
      <c r="S32" s="481">
        <f>IF('[1]BASE'!EK33="","",'[1]BASE'!EK33)</f>
      </c>
      <c r="T32" s="481">
        <f>IF('[1]BASE'!EL33="","",'[1]BASE'!EL33)</f>
      </c>
      <c r="U32" s="482"/>
      <c r="V32" s="477"/>
    </row>
    <row r="33" spans="2:22" s="471" customFormat="1" ht="19.5" customHeight="1">
      <c r="B33" s="472"/>
      <c r="C33" s="483">
        <f>IF('[1]BASE'!C34="","",'[1]BASE'!C34)</f>
        <v>18</v>
      </c>
      <c r="D33" s="483">
        <f>IF('[1]BASE'!D34="","",'[1]BASE'!D34)</f>
        <v>1539</v>
      </c>
      <c r="E33" s="483" t="str">
        <f>IF('[1]BASE'!E34="","",'[1]BASE'!E34)</f>
        <v>CNEL. DORREGO - BAHIA BLANCA</v>
      </c>
      <c r="F33" s="483">
        <f>IF('[1]BASE'!F34="","",'[1]BASE'!F34)</f>
        <v>132</v>
      </c>
      <c r="G33" s="484">
        <f>IF('[1]BASE'!G34="","",'[1]BASE'!G34)</f>
        <v>77.5</v>
      </c>
      <c r="H33" s="480" t="str">
        <f>'[1]BASE'!H34</f>
        <v>C</v>
      </c>
      <c r="I33" s="481">
        <f>IF('[1]BASE'!EA34="","",'[1]BASE'!EA34)</f>
      </c>
      <c r="J33" s="481">
        <f>IF('[1]BASE'!EB34="","",'[1]BASE'!EB34)</f>
      </c>
      <c r="K33" s="481">
        <f>IF('[1]BASE'!EC34="","",'[1]BASE'!EC34)</f>
        <v>1</v>
      </c>
      <c r="L33" s="481">
        <f>IF('[1]BASE'!ED34="","",'[1]BASE'!ED34)</f>
      </c>
      <c r="M33" s="481">
        <f>IF('[1]BASE'!EE34="","",'[1]BASE'!EE34)</f>
      </c>
      <c r="N33" s="481">
        <f>IF('[1]BASE'!EF34="","",'[1]BASE'!EF34)</f>
      </c>
      <c r="O33" s="481">
        <f>IF('[1]BASE'!EG34="","",'[1]BASE'!EG34)</f>
      </c>
      <c r="P33" s="481">
        <f>IF('[1]BASE'!EH34="","",'[1]BASE'!EH34)</f>
        <v>1</v>
      </c>
      <c r="Q33" s="481">
        <f>IF('[1]BASE'!EI34="","",'[1]BASE'!EI34)</f>
        <v>1</v>
      </c>
      <c r="R33" s="481">
        <f>IF('[1]BASE'!EJ34="","",'[1]BASE'!EJ34)</f>
        <v>1</v>
      </c>
      <c r="S33" s="481">
        <f>IF('[1]BASE'!EK34="","",'[1]BASE'!EK34)</f>
      </c>
      <c r="T33" s="481">
        <f>IF('[1]BASE'!EL34="","",'[1]BASE'!EL34)</f>
      </c>
      <c r="U33" s="482"/>
      <c r="V33" s="477"/>
    </row>
    <row r="34" spans="2:22" s="471" customFormat="1" ht="19.5" customHeight="1">
      <c r="B34" s="472"/>
      <c r="C34" s="485">
        <f>IF('[1]BASE'!C35="","",'[1]BASE'!C35)</f>
        <v>19</v>
      </c>
      <c r="D34" s="485">
        <f>IF('[1]BASE'!D35="","",'[1]BASE'!D35)</f>
        <v>1538</v>
      </c>
      <c r="E34" s="485" t="str">
        <f>IF('[1]BASE'!E35="","",'[1]BASE'!E35)</f>
        <v>CNEL. DORREGO - TRES ARROYOS</v>
      </c>
      <c r="F34" s="485">
        <f>IF('[1]BASE'!F35="","",'[1]BASE'!F35)</f>
        <v>132</v>
      </c>
      <c r="G34" s="486">
        <f>IF('[1]BASE'!G35="","",'[1]BASE'!G35)</f>
        <v>99</v>
      </c>
      <c r="H34" s="480" t="str">
        <f>'[1]BASE'!H35</f>
        <v>C</v>
      </c>
      <c r="I34" s="481">
        <f>IF('[1]BASE'!EA35="","",'[1]BASE'!EA35)</f>
      </c>
      <c r="J34" s="481">
        <f>IF('[1]BASE'!EB35="","",'[1]BASE'!EB35)</f>
        <v>1</v>
      </c>
      <c r="K34" s="481">
        <f>IF('[1]BASE'!EC35="","",'[1]BASE'!EC35)</f>
      </c>
      <c r="L34" s="481">
        <f>IF('[1]BASE'!ED35="","",'[1]BASE'!ED35)</f>
      </c>
      <c r="M34" s="481">
        <f>IF('[1]BASE'!EE35="","",'[1]BASE'!EE35)</f>
      </c>
      <c r="N34" s="481">
        <f>IF('[1]BASE'!EF35="","",'[1]BASE'!EF35)</f>
      </c>
      <c r="O34" s="481">
        <f>IF('[1]BASE'!EG35="","",'[1]BASE'!EG35)</f>
      </c>
      <c r="P34" s="481">
        <f>IF('[1]BASE'!EH35="","",'[1]BASE'!EH35)</f>
      </c>
      <c r="Q34" s="481">
        <f>IF('[1]BASE'!EI35="","",'[1]BASE'!EI35)</f>
      </c>
      <c r="R34" s="481">
        <f>IF('[1]BASE'!EJ35="","",'[1]BASE'!EJ35)</f>
      </c>
      <c r="S34" s="481">
        <f>IF('[1]BASE'!EK35="","",'[1]BASE'!EK35)</f>
      </c>
      <c r="T34" s="481">
        <f>IF('[1]BASE'!EL35="","",'[1]BASE'!EL35)</f>
      </c>
      <c r="U34" s="482"/>
      <c r="V34" s="477"/>
    </row>
    <row r="35" spans="2:22" s="471" customFormat="1" ht="19.5" customHeight="1">
      <c r="B35" s="472"/>
      <c r="C35" s="483">
        <f>IF('[1]BASE'!C36="","",'[1]BASE'!C36)</f>
        <v>20</v>
      </c>
      <c r="D35" s="483">
        <f>IF('[1]BASE'!D36="","",'[1]BASE'!D36)</f>
        <v>1537</v>
      </c>
      <c r="E35" s="483" t="str">
        <f>IF('[1]BASE'!E36="","",'[1]BASE'!E36)</f>
        <v>CNEL. SUAREZ - PIGUE</v>
      </c>
      <c r="F35" s="483">
        <f>IF('[1]BASE'!F36="","",'[1]BASE'!F36)</f>
        <v>132</v>
      </c>
      <c r="G35" s="484">
        <f>IF('[1]BASE'!G36="","",'[1]BASE'!G36)</f>
        <v>47.6</v>
      </c>
      <c r="H35" s="480" t="str">
        <f>'[1]BASE'!H36</f>
        <v>C</v>
      </c>
      <c r="I35" s="481">
        <f>IF('[1]BASE'!EA36="","",'[1]BASE'!EA36)</f>
      </c>
      <c r="J35" s="481">
        <f>IF('[1]BASE'!EB36="","",'[1]BASE'!EB36)</f>
      </c>
      <c r="K35" s="481">
        <f>IF('[1]BASE'!EC36="","",'[1]BASE'!EC36)</f>
      </c>
      <c r="L35" s="481">
        <f>IF('[1]BASE'!ED36="","",'[1]BASE'!ED36)</f>
      </c>
      <c r="M35" s="481">
        <f>IF('[1]BASE'!EE36="","",'[1]BASE'!EE36)</f>
      </c>
      <c r="N35" s="481">
        <f>IF('[1]BASE'!EF36="","",'[1]BASE'!EF36)</f>
      </c>
      <c r="O35" s="481">
        <f>IF('[1]BASE'!EG36="","",'[1]BASE'!EG36)</f>
      </c>
      <c r="P35" s="481">
        <f>IF('[1]BASE'!EH36="","",'[1]BASE'!EH36)</f>
      </c>
      <c r="Q35" s="481">
        <f>IF('[1]BASE'!EI36="","",'[1]BASE'!EI36)</f>
      </c>
      <c r="R35" s="481">
        <f>IF('[1]BASE'!EJ36="","",'[1]BASE'!EJ36)</f>
        <v>1</v>
      </c>
      <c r="S35" s="481">
        <f>IF('[1]BASE'!EK36="","",'[1]BASE'!EK36)</f>
      </c>
      <c r="T35" s="481">
        <f>IF('[1]BASE'!EL36="","",'[1]BASE'!EL36)</f>
      </c>
      <c r="U35" s="482"/>
      <c r="V35" s="477"/>
    </row>
    <row r="36" spans="2:22" s="471" customFormat="1" ht="19.5" customHeight="1">
      <c r="B36" s="472"/>
      <c r="C36" s="485">
        <f>IF('[1]BASE'!C37="","",'[1]BASE'!C37)</f>
        <v>21</v>
      </c>
      <c r="D36" s="485">
        <f>IF('[1]BASE'!D37="","",'[1]BASE'!D37)</f>
        <v>1437</v>
      </c>
      <c r="E36" s="485" t="str">
        <f>IF('[1]BASE'!E37="","",'[1]BASE'!E37)</f>
        <v>DOLORES - CHASCOMUS</v>
      </c>
      <c r="F36" s="485">
        <f>IF('[1]BASE'!F37="","",'[1]BASE'!F37)</f>
        <v>132</v>
      </c>
      <c r="G36" s="486">
        <f>IF('[1]BASE'!G37="","",'[1]BASE'!G37)</f>
        <v>87.4</v>
      </c>
      <c r="H36" s="480" t="str">
        <f>'[1]BASE'!H37</f>
        <v>C</v>
      </c>
      <c r="I36" s="481">
        <f>IF('[1]BASE'!EA37="","",'[1]BASE'!EA37)</f>
      </c>
      <c r="J36" s="481">
        <f>IF('[1]BASE'!EB37="","",'[1]BASE'!EB37)</f>
      </c>
      <c r="K36" s="481">
        <f>IF('[1]BASE'!EC37="","",'[1]BASE'!EC37)</f>
      </c>
      <c r="L36" s="481">
        <f>IF('[1]BASE'!ED37="","",'[1]BASE'!ED37)</f>
      </c>
      <c r="M36" s="481">
        <f>IF('[1]BASE'!EE37="","",'[1]BASE'!EE37)</f>
      </c>
      <c r="N36" s="481">
        <f>IF('[1]BASE'!EF37="","",'[1]BASE'!EF37)</f>
      </c>
      <c r="O36" s="481">
        <f>IF('[1]BASE'!EG37="","",'[1]BASE'!EG37)</f>
      </c>
      <c r="P36" s="481">
        <f>IF('[1]BASE'!EH37="","",'[1]BASE'!EH37)</f>
      </c>
      <c r="Q36" s="481">
        <f>IF('[1]BASE'!EI37="","",'[1]BASE'!EI37)</f>
        <v>1</v>
      </c>
      <c r="R36" s="481">
        <f>IF('[1]BASE'!EJ37="","",'[1]BASE'!EJ37)</f>
      </c>
      <c r="S36" s="481">
        <f>IF('[1]BASE'!EK37="","",'[1]BASE'!EK37)</f>
      </c>
      <c r="T36" s="481">
        <f>IF('[1]BASE'!EL37="","",'[1]BASE'!EL37)</f>
      </c>
      <c r="U36" s="482"/>
      <c r="V36" s="477"/>
    </row>
    <row r="37" spans="2:22" s="471" customFormat="1" ht="19.5" customHeight="1">
      <c r="B37" s="472"/>
      <c r="C37" s="483">
        <f>IF('[1]BASE'!C38="","",'[1]BASE'!C38)</f>
        <v>22</v>
      </c>
      <c r="D37" s="487" t="str">
        <f>IF('[1]BASE'!D38="","",'[1]BASE'!D38)</f>
        <v>CE-000</v>
      </c>
      <c r="E37" s="487" t="str">
        <f>IF('[1]BASE'!E38="","",'[1]BASE'!E38)</f>
        <v>EASTMAN T - EASTMAN</v>
      </c>
      <c r="F37" s="487">
        <f>IF('[1]BASE'!F38="","",'[1]BASE'!F38)</f>
        <v>132</v>
      </c>
      <c r="G37" s="484">
        <f>IF('[1]BASE'!G38="","",'[1]BASE'!G38)</f>
        <v>6.5</v>
      </c>
      <c r="H37" s="480" t="str">
        <f>'[1]BASE'!H38</f>
        <v>C</v>
      </c>
      <c r="I37" s="481" t="str">
        <f>IF('[1]BASE'!EA38="","",'[1]BASE'!EA38)</f>
        <v>XXXX</v>
      </c>
      <c r="J37" s="481" t="str">
        <f>IF('[1]BASE'!EB38="","",'[1]BASE'!EB38)</f>
        <v>XXXX</v>
      </c>
      <c r="K37" s="481" t="str">
        <f>IF('[1]BASE'!EC38="","",'[1]BASE'!EC38)</f>
        <v>XXXX</v>
      </c>
      <c r="L37" s="481" t="str">
        <f>IF('[1]BASE'!ED38="","",'[1]BASE'!ED38)</f>
        <v>XXXX</v>
      </c>
      <c r="M37" s="481" t="str">
        <f>IF('[1]BASE'!EE38="","",'[1]BASE'!EE38)</f>
        <v>XXXX</v>
      </c>
      <c r="N37" s="481" t="str">
        <f>IF('[1]BASE'!EF38="","",'[1]BASE'!EF38)</f>
        <v>XXXX</v>
      </c>
      <c r="O37" s="481" t="str">
        <f>IF('[1]BASE'!EG38="","",'[1]BASE'!EG38)</f>
        <v>XXXX</v>
      </c>
      <c r="P37" s="481" t="str">
        <f>IF('[1]BASE'!EH38="","",'[1]BASE'!EH38)</f>
        <v>XXXX</v>
      </c>
      <c r="Q37" s="481" t="str">
        <f>IF('[1]BASE'!EI38="","",'[1]BASE'!EI38)</f>
        <v>XXXX</v>
      </c>
      <c r="R37" s="481" t="str">
        <f>IF('[1]BASE'!EJ38="","",'[1]BASE'!EJ38)</f>
        <v>XXXX</v>
      </c>
      <c r="S37" s="481" t="str">
        <f>IF('[1]BASE'!EK38="","",'[1]BASE'!EK38)</f>
        <v>XXXX</v>
      </c>
      <c r="T37" s="481" t="str">
        <f>IF('[1]BASE'!EL38="","",'[1]BASE'!EL38)</f>
        <v>XXXX</v>
      </c>
      <c r="U37" s="482"/>
      <c r="V37" s="477"/>
    </row>
    <row r="38" spans="2:22" s="471" customFormat="1" ht="19.5" customHeight="1">
      <c r="B38" s="472"/>
      <c r="C38" s="485">
        <f>IF('[1]BASE'!C39="","",'[1]BASE'!C39)</f>
        <v>23</v>
      </c>
      <c r="D38" s="485">
        <f>IF('[1]BASE'!D39="","",'[1]BASE'!D39)</f>
        <v>1516</v>
      </c>
      <c r="E38" s="485" t="str">
        <f>IF('[1]BASE'!E39="","",'[1]BASE'!E39)</f>
        <v>GONZALEZ CHAVEZ - NECOCHEA</v>
      </c>
      <c r="F38" s="485">
        <f>IF('[1]BASE'!F39="","",'[1]BASE'!F39)</f>
        <v>132</v>
      </c>
      <c r="G38" s="486">
        <f>IF('[1]BASE'!G39="","",'[1]BASE'!G39)</f>
        <v>134.8</v>
      </c>
      <c r="H38" s="480" t="str">
        <f>'[1]BASE'!H39</f>
        <v>A</v>
      </c>
      <c r="I38" s="481">
        <f>IF('[1]BASE'!EA39="","",'[1]BASE'!EA39)</f>
      </c>
      <c r="J38" s="481">
        <f>IF('[1]BASE'!EB39="","",'[1]BASE'!EB39)</f>
      </c>
      <c r="K38" s="481">
        <f>IF('[1]BASE'!EC39="","",'[1]BASE'!EC39)</f>
      </c>
      <c r="L38" s="481">
        <f>IF('[1]BASE'!ED39="","",'[1]BASE'!ED39)</f>
      </c>
      <c r="M38" s="481">
        <f>IF('[1]BASE'!EE39="","",'[1]BASE'!EE39)</f>
      </c>
      <c r="N38" s="481">
        <f>IF('[1]BASE'!EF39="","",'[1]BASE'!EF39)</f>
      </c>
      <c r="O38" s="481">
        <f>IF('[1]BASE'!EG39="","",'[1]BASE'!EG39)</f>
      </c>
      <c r="P38" s="481">
        <f>IF('[1]BASE'!EH39="","",'[1]BASE'!EH39)</f>
      </c>
      <c r="Q38" s="481">
        <f>IF('[1]BASE'!EI39="","",'[1]BASE'!EI39)</f>
      </c>
      <c r="R38" s="481">
        <f>IF('[1]BASE'!EJ39="","",'[1]BASE'!EJ39)</f>
      </c>
      <c r="S38" s="481">
        <f>IF('[1]BASE'!EK39="","",'[1]BASE'!EK39)</f>
      </c>
      <c r="T38" s="481">
        <f>IF('[1]BASE'!EL39="","",'[1]BASE'!EL39)</f>
      </c>
      <c r="U38" s="482"/>
      <c r="V38" s="477"/>
    </row>
    <row r="39" spans="2:22" s="471" customFormat="1" ht="19.5" customHeight="1">
      <c r="B39" s="472"/>
      <c r="C39" s="483">
        <f>IF('[1]BASE'!C40="","",'[1]BASE'!C40)</f>
        <v>24</v>
      </c>
      <c r="D39" s="483">
        <f>IF('[1]BASE'!D40="","",'[1]BASE'!D40)</f>
        <v>1515</v>
      </c>
      <c r="E39" s="483" t="str">
        <f>IF('[1]BASE'!E40="","",'[1]BASE'!E40)</f>
        <v>GONZALEZ CHAVEZ - TRES ARROYOS</v>
      </c>
      <c r="F39" s="483">
        <f>IF('[1]BASE'!F40="","",'[1]BASE'!F40)</f>
        <v>132</v>
      </c>
      <c r="G39" s="484">
        <f>IF('[1]BASE'!G40="","",'[1]BASE'!G40)</f>
        <v>47</v>
      </c>
      <c r="H39" s="480" t="str">
        <f>'[1]BASE'!H40</f>
        <v>C</v>
      </c>
      <c r="I39" s="481">
        <f>IF('[1]BASE'!EA40="","",'[1]BASE'!EA40)</f>
      </c>
      <c r="J39" s="481">
        <f>IF('[1]BASE'!EB40="","",'[1]BASE'!EB40)</f>
      </c>
      <c r="K39" s="481">
        <f>IF('[1]BASE'!EC40="","",'[1]BASE'!EC40)</f>
      </c>
      <c r="L39" s="481">
        <f>IF('[1]BASE'!ED40="","",'[1]BASE'!ED40)</f>
      </c>
      <c r="M39" s="481">
        <f>IF('[1]BASE'!EE40="","",'[1]BASE'!EE40)</f>
      </c>
      <c r="N39" s="481">
        <f>IF('[1]BASE'!EF40="","",'[1]BASE'!EF40)</f>
      </c>
      <c r="O39" s="481">
        <f>IF('[1]BASE'!EG40="","",'[1]BASE'!EG40)</f>
      </c>
      <c r="P39" s="481">
        <f>IF('[1]BASE'!EH40="","",'[1]BASE'!EH40)</f>
      </c>
      <c r="Q39" s="481">
        <f>IF('[1]BASE'!EI40="","",'[1]BASE'!EI40)</f>
      </c>
      <c r="R39" s="481">
        <f>IF('[1]BASE'!EJ40="","",'[1]BASE'!EJ40)</f>
      </c>
      <c r="S39" s="481">
        <f>IF('[1]BASE'!EK40="","",'[1]BASE'!EK40)</f>
      </c>
      <c r="T39" s="481">
        <f>IF('[1]BASE'!EL40="","",'[1]BASE'!EL40)</f>
      </c>
      <c r="U39" s="482"/>
      <c r="V39" s="477"/>
    </row>
    <row r="40" spans="2:22" s="471" customFormat="1" ht="19.5" customHeight="1">
      <c r="B40" s="472"/>
      <c r="C40" s="485">
        <f>IF('[1]BASE'!C41="","",'[1]BASE'!C41)</f>
        <v>25</v>
      </c>
      <c r="D40" s="485">
        <f>IF('[1]BASE'!D41="","",'[1]BASE'!D41)</f>
        <v>1444</v>
      </c>
      <c r="E40" s="485" t="str">
        <f>IF('[1]BASE'!E41="","",'[1]BASE'!E41)</f>
        <v>GRAL. MADARIAGA - LAS ARMAS</v>
      </c>
      <c r="F40" s="485">
        <f>IF('[1]BASE'!F41="","",'[1]BASE'!F41)</f>
        <v>132</v>
      </c>
      <c r="G40" s="486">
        <f>IF('[1]BASE'!G41="","",'[1]BASE'!G41)</f>
        <v>64.4</v>
      </c>
      <c r="H40" s="480" t="str">
        <f>'[1]BASE'!H41</f>
        <v>C</v>
      </c>
      <c r="I40" s="481">
        <f>IF('[1]BASE'!EA41="","",'[1]BASE'!EA41)</f>
        <v>1</v>
      </c>
      <c r="J40" s="481">
        <f>IF('[1]BASE'!EB41="","",'[1]BASE'!EB41)</f>
      </c>
      <c r="K40" s="481">
        <f>IF('[1]BASE'!EC41="","",'[1]BASE'!EC41)</f>
      </c>
      <c r="L40" s="481">
        <f>IF('[1]BASE'!ED41="","",'[1]BASE'!ED41)</f>
      </c>
      <c r="M40" s="481">
        <f>IF('[1]BASE'!EE41="","",'[1]BASE'!EE41)</f>
      </c>
      <c r="N40" s="481">
        <f>IF('[1]BASE'!EF41="","",'[1]BASE'!EF41)</f>
      </c>
      <c r="O40" s="481">
        <f>IF('[1]BASE'!EG41="","",'[1]BASE'!EG41)</f>
      </c>
      <c r="P40" s="481">
        <f>IF('[1]BASE'!EH41="","",'[1]BASE'!EH41)</f>
      </c>
      <c r="Q40" s="481">
        <f>IF('[1]BASE'!EI41="","",'[1]BASE'!EI41)</f>
      </c>
      <c r="R40" s="481">
        <f>IF('[1]BASE'!EJ41="","",'[1]BASE'!EJ41)</f>
      </c>
      <c r="S40" s="481">
        <f>IF('[1]BASE'!EK41="","",'[1]BASE'!EK41)</f>
      </c>
      <c r="T40" s="481">
        <f>IF('[1]BASE'!EL41="","",'[1]BASE'!EL41)</f>
      </c>
      <c r="U40" s="482"/>
      <c r="V40" s="477"/>
    </row>
    <row r="41" spans="2:22" s="471" customFormat="1" ht="19.5" customHeight="1">
      <c r="B41" s="472"/>
      <c r="C41" s="483">
        <f>IF('[1]BASE'!C42="","",'[1]BASE'!C42)</f>
        <v>26</v>
      </c>
      <c r="D41" s="483">
        <f>IF('[1]BASE'!D42="","",'[1]BASE'!D42)</f>
        <v>1401</v>
      </c>
      <c r="E41" s="483" t="str">
        <f>IF('[1]BASE'!E42="","",'[1]BASE'!E42)</f>
        <v>HENDERSON - CNEL. SUAREZ</v>
      </c>
      <c r="F41" s="483">
        <f>IF('[1]BASE'!F42="","",'[1]BASE'!F42)</f>
        <v>132</v>
      </c>
      <c r="G41" s="484">
        <f>IF('[1]BASE'!G42="","",'[1]BASE'!G42)</f>
        <v>126.9</v>
      </c>
      <c r="H41" s="480" t="str">
        <f>'[1]BASE'!H42</f>
        <v>C</v>
      </c>
      <c r="I41" s="481">
        <f>IF('[1]BASE'!EA42="","",'[1]BASE'!EA42)</f>
        <v>1</v>
      </c>
      <c r="J41" s="481">
        <f>IF('[1]BASE'!EB42="","",'[1]BASE'!EB42)</f>
      </c>
      <c r="K41" s="481">
        <f>IF('[1]BASE'!EC42="","",'[1]BASE'!EC42)</f>
      </c>
      <c r="L41" s="481">
        <f>IF('[1]BASE'!ED42="","",'[1]BASE'!ED42)</f>
      </c>
      <c r="M41" s="481">
        <f>IF('[1]BASE'!EE42="","",'[1]BASE'!EE42)</f>
      </c>
      <c r="N41" s="481">
        <f>IF('[1]BASE'!EF42="","",'[1]BASE'!EF42)</f>
      </c>
      <c r="O41" s="481">
        <f>IF('[1]BASE'!EG42="","",'[1]BASE'!EG42)</f>
      </c>
      <c r="P41" s="481">
        <f>IF('[1]BASE'!EH42="","",'[1]BASE'!EH42)</f>
      </c>
      <c r="Q41" s="481">
        <f>IF('[1]BASE'!EI42="","",'[1]BASE'!EI42)</f>
      </c>
      <c r="R41" s="481">
        <f>IF('[1]BASE'!EJ42="","",'[1]BASE'!EJ42)</f>
        <v>1</v>
      </c>
      <c r="S41" s="481">
        <f>IF('[1]BASE'!EK42="","",'[1]BASE'!EK42)</f>
      </c>
      <c r="T41" s="481">
        <f>IF('[1]BASE'!EL42="","",'[1]BASE'!EL42)</f>
      </c>
      <c r="U41" s="482"/>
      <c r="V41" s="477"/>
    </row>
    <row r="42" spans="2:22" s="471" customFormat="1" ht="19.5" customHeight="1">
      <c r="B42" s="472"/>
      <c r="C42" s="485">
        <f>IF('[1]BASE'!C43="","",'[1]BASE'!C43)</f>
        <v>27</v>
      </c>
      <c r="D42" s="485" t="str">
        <f>IF('[1]BASE'!D43="","",'[1]BASE'!D43)</f>
        <v>C-001</v>
      </c>
      <c r="E42" s="485" t="str">
        <f>IF('[1]BASE'!E43="","",'[1]BASE'!E43)</f>
        <v>JUNIN - IMSA - LINCOLN</v>
      </c>
      <c r="F42" s="485">
        <f>IF('[1]BASE'!F43="","",'[1]BASE'!F43)</f>
        <v>132</v>
      </c>
      <c r="G42" s="486">
        <f>IF('[1]BASE'!G43="","",'[1]BASE'!G43)</f>
        <v>70</v>
      </c>
      <c r="H42" s="480" t="str">
        <f>'[1]BASE'!H43</f>
        <v>B</v>
      </c>
      <c r="I42" s="481">
        <f>IF('[1]BASE'!EA43="","",'[1]BASE'!EA43)</f>
      </c>
      <c r="J42" s="481">
        <f>IF('[1]BASE'!EB43="","",'[1]BASE'!EB43)</f>
      </c>
      <c r="K42" s="481">
        <f>IF('[1]BASE'!EC43="","",'[1]BASE'!EC43)</f>
      </c>
      <c r="L42" s="481">
        <f>IF('[1]BASE'!ED43="","",'[1]BASE'!ED43)</f>
      </c>
      <c r="M42" s="481">
        <f>IF('[1]BASE'!EE43="","",'[1]BASE'!EE43)</f>
        <v>1</v>
      </c>
      <c r="N42" s="481">
        <f>IF('[1]BASE'!EF43="","",'[1]BASE'!EF43)</f>
      </c>
      <c r="O42" s="481">
        <f>IF('[1]BASE'!EG43="","",'[1]BASE'!EG43)</f>
      </c>
      <c r="P42" s="481">
        <f>IF('[1]BASE'!EH43="","",'[1]BASE'!EH43)</f>
        <v>3</v>
      </c>
      <c r="Q42" s="481">
        <f>IF('[1]BASE'!EI43="","",'[1]BASE'!EI43)</f>
      </c>
      <c r="R42" s="481">
        <f>IF('[1]BASE'!EJ43="","",'[1]BASE'!EJ43)</f>
      </c>
      <c r="S42" s="481">
        <f>IF('[1]BASE'!EK43="","",'[1]BASE'!EK43)</f>
      </c>
      <c r="T42" s="481">
        <f>IF('[1]BASE'!EL43="","",'[1]BASE'!EL43)</f>
      </c>
      <c r="U42" s="482"/>
      <c r="V42" s="477"/>
    </row>
    <row r="43" spans="2:22" s="471" customFormat="1" ht="19.5" customHeight="1">
      <c r="B43" s="472"/>
      <c r="C43" s="483">
        <f>IF('[1]BASE'!C44="","",'[1]BASE'!C44)</f>
        <v>28</v>
      </c>
      <c r="D43" s="483">
        <f>IF('[1]BASE'!D44="","",'[1]BASE'!D44)</f>
        <v>1456</v>
      </c>
      <c r="E43" s="483" t="str">
        <f>IF('[1]BASE'!E44="","",'[1]BASE'!E44)</f>
        <v>LAPRIDA - PRINGLES</v>
      </c>
      <c r="F43" s="483">
        <f>IF('[1]BASE'!F44="","",'[1]BASE'!F44)</f>
        <v>132</v>
      </c>
      <c r="G43" s="484">
        <f>IF('[1]BASE'!G44="","",'[1]BASE'!G44)</f>
        <v>71.5</v>
      </c>
      <c r="H43" s="480" t="str">
        <f>'[1]BASE'!H44</f>
        <v>C</v>
      </c>
      <c r="I43" s="481">
        <f>IF('[1]BASE'!EA44="","",'[1]BASE'!EA44)</f>
      </c>
      <c r="J43" s="481">
        <f>IF('[1]BASE'!EB44="","",'[1]BASE'!EB44)</f>
      </c>
      <c r="K43" s="481">
        <f>IF('[1]BASE'!EC44="","",'[1]BASE'!EC44)</f>
      </c>
      <c r="L43" s="481">
        <f>IF('[1]BASE'!ED44="","",'[1]BASE'!ED44)</f>
      </c>
      <c r="M43" s="481">
        <f>IF('[1]BASE'!EE44="","",'[1]BASE'!EE44)</f>
      </c>
      <c r="N43" s="481">
        <f>IF('[1]BASE'!EF44="","",'[1]BASE'!EF44)</f>
      </c>
      <c r="O43" s="481">
        <f>IF('[1]BASE'!EG44="","",'[1]BASE'!EG44)</f>
      </c>
      <c r="P43" s="481">
        <f>IF('[1]BASE'!EH44="","",'[1]BASE'!EH44)</f>
      </c>
      <c r="Q43" s="481">
        <f>IF('[1]BASE'!EI44="","",'[1]BASE'!EI44)</f>
      </c>
      <c r="R43" s="481">
        <f>IF('[1]BASE'!EJ44="","",'[1]BASE'!EJ44)</f>
      </c>
      <c r="S43" s="481">
        <f>IF('[1]BASE'!EK44="","",'[1]BASE'!EK44)</f>
      </c>
      <c r="T43" s="481">
        <f>IF('[1]BASE'!EL44="","",'[1]BASE'!EL44)</f>
      </c>
      <c r="U43" s="482"/>
      <c r="V43" s="477"/>
    </row>
    <row r="44" spans="2:22" s="471" customFormat="1" ht="19.5" customHeight="1">
      <c r="B44" s="472"/>
      <c r="C44" s="485">
        <f>IF('[1]BASE'!C45="","",'[1]BASE'!C45)</f>
        <v>29</v>
      </c>
      <c r="D44" s="485">
        <f>IF('[1]BASE'!D45="","",'[1]BASE'!D45)</f>
        <v>1520</v>
      </c>
      <c r="E44" s="485" t="str">
        <f>IF('[1]BASE'!E45="","",'[1]BASE'!E45)</f>
        <v>LAS ARMAS - DOLORES</v>
      </c>
      <c r="F44" s="485">
        <f>IF('[1]BASE'!F45="","",'[1]BASE'!F45)</f>
        <v>132</v>
      </c>
      <c r="G44" s="486">
        <f>IF('[1]BASE'!G45="","",'[1]BASE'!G45)</f>
        <v>88.2</v>
      </c>
      <c r="H44" s="480" t="str">
        <f>'[1]BASE'!H45</f>
        <v>C</v>
      </c>
      <c r="I44" s="481">
        <f>IF('[1]BASE'!EA45="","",'[1]BASE'!EA45)</f>
      </c>
      <c r="J44" s="481">
        <f>IF('[1]BASE'!EB45="","",'[1]BASE'!EB45)</f>
      </c>
      <c r="K44" s="481">
        <f>IF('[1]BASE'!EC45="","",'[1]BASE'!EC45)</f>
      </c>
      <c r="L44" s="481">
        <f>IF('[1]BASE'!ED45="","",'[1]BASE'!ED45)</f>
      </c>
      <c r="M44" s="481">
        <f>IF('[1]BASE'!EE45="","",'[1]BASE'!EE45)</f>
      </c>
      <c r="N44" s="481">
        <f>IF('[1]BASE'!EF45="","",'[1]BASE'!EF45)</f>
      </c>
      <c r="O44" s="481">
        <f>IF('[1]BASE'!EG45="","",'[1]BASE'!EG45)</f>
      </c>
      <c r="P44" s="481">
        <f>IF('[1]BASE'!EH45="","",'[1]BASE'!EH45)</f>
      </c>
      <c r="Q44" s="481">
        <f>IF('[1]BASE'!EI45="","",'[1]BASE'!EI45)</f>
      </c>
      <c r="R44" s="481">
        <f>IF('[1]BASE'!EJ45="","",'[1]BASE'!EJ45)</f>
      </c>
      <c r="S44" s="481">
        <f>IF('[1]BASE'!EK45="","",'[1]BASE'!EK45)</f>
      </c>
      <c r="T44" s="481">
        <f>IF('[1]BASE'!EL45="","",'[1]BASE'!EL45)</f>
      </c>
      <c r="U44" s="482"/>
      <c r="V44" s="477"/>
    </row>
    <row r="45" spans="2:22" s="471" customFormat="1" ht="19.5" customHeight="1">
      <c r="B45" s="472"/>
      <c r="C45" s="483">
        <f>IF('[1]BASE'!C46="","",'[1]BASE'!C46)</f>
        <v>30</v>
      </c>
      <c r="D45" s="483">
        <f>IF('[1]BASE'!D46="","",'[1]BASE'!D46)</f>
        <v>1521</v>
      </c>
      <c r="E45" s="483" t="str">
        <f>IF('[1]BASE'!E46="","",'[1]BASE'!E46)</f>
        <v>LAS ARMAS - TANDIL</v>
      </c>
      <c r="F45" s="483">
        <f>IF('[1]BASE'!F46="","",'[1]BASE'!F46)</f>
        <v>132</v>
      </c>
      <c r="G45" s="484">
        <f>IF('[1]BASE'!G46="","",'[1]BASE'!G46)</f>
        <v>122.2</v>
      </c>
      <c r="H45" s="480" t="str">
        <f>'[1]BASE'!H46</f>
        <v>C</v>
      </c>
      <c r="I45" s="481">
        <f>IF('[1]BASE'!EA46="","",'[1]BASE'!EA46)</f>
      </c>
      <c r="J45" s="481">
        <f>IF('[1]BASE'!EB46="","",'[1]BASE'!EB46)</f>
      </c>
      <c r="K45" s="481">
        <f>IF('[1]BASE'!EC46="","",'[1]BASE'!EC46)</f>
      </c>
      <c r="L45" s="481">
        <f>IF('[1]BASE'!ED46="","",'[1]BASE'!ED46)</f>
      </c>
      <c r="M45" s="481">
        <f>IF('[1]BASE'!EE46="","",'[1]BASE'!EE46)</f>
      </c>
      <c r="N45" s="481">
        <f>IF('[1]BASE'!EF46="","",'[1]BASE'!EF46)</f>
      </c>
      <c r="O45" s="481">
        <f>IF('[1]BASE'!EG46="","",'[1]BASE'!EG46)</f>
      </c>
      <c r="P45" s="481">
        <f>IF('[1]BASE'!EH46="","",'[1]BASE'!EH46)</f>
      </c>
      <c r="Q45" s="481">
        <f>IF('[1]BASE'!EI46="","",'[1]BASE'!EI46)</f>
      </c>
      <c r="R45" s="481">
        <f>IF('[1]BASE'!EJ46="","",'[1]BASE'!EJ46)</f>
      </c>
      <c r="S45" s="481">
        <f>IF('[1]BASE'!EK46="","",'[1]BASE'!EK46)</f>
      </c>
      <c r="T45" s="481">
        <f>IF('[1]BASE'!EL46="","",'[1]BASE'!EL46)</f>
      </c>
      <c r="U45" s="482"/>
      <c r="V45" s="477"/>
    </row>
    <row r="46" spans="2:22" s="471" customFormat="1" ht="19.5" customHeight="1">
      <c r="B46" s="472"/>
      <c r="C46" s="485">
        <f>IF('[1]BASE'!C47="","",'[1]BASE'!C47)</f>
        <v>31</v>
      </c>
      <c r="D46" s="485" t="str">
        <f>IF('[1]BASE'!D47="","",'[1]BASE'!D47)</f>
        <v>CE-000</v>
      </c>
      <c r="E46" s="485" t="str">
        <f>IF('[1]BASE'!E47="","",'[1]BASE'!E47)</f>
        <v>LAS FLORES - MONTE</v>
      </c>
      <c r="F46" s="485">
        <f>IF('[1]BASE'!F47="","",'[1]BASE'!F47)</f>
        <v>132</v>
      </c>
      <c r="G46" s="486">
        <f>IF('[1]BASE'!G47="","",'[1]BASE'!G47)</f>
        <v>86.8</v>
      </c>
      <c r="H46" s="480" t="str">
        <f>'[1]BASE'!H47</f>
        <v>C</v>
      </c>
      <c r="I46" s="481" t="str">
        <f>IF('[1]BASE'!EA47="","",'[1]BASE'!EA47)</f>
        <v>XXXX</v>
      </c>
      <c r="J46" s="481" t="str">
        <f>IF('[1]BASE'!EB47="","",'[1]BASE'!EB47)</f>
        <v>XXXX</v>
      </c>
      <c r="K46" s="481" t="str">
        <f>IF('[1]BASE'!EC47="","",'[1]BASE'!EC47)</f>
        <v>XXXX</v>
      </c>
      <c r="L46" s="481" t="str">
        <f>IF('[1]BASE'!ED47="","",'[1]BASE'!ED47)</f>
        <v>XXXX</v>
      </c>
      <c r="M46" s="481" t="str">
        <f>IF('[1]BASE'!EE47="","",'[1]BASE'!EE47)</f>
        <v>XXXX</v>
      </c>
      <c r="N46" s="481" t="str">
        <f>IF('[1]BASE'!EF47="","",'[1]BASE'!EF47)</f>
        <v>XXXX</v>
      </c>
      <c r="O46" s="481" t="str">
        <f>IF('[1]BASE'!EG47="","",'[1]BASE'!EG47)</f>
        <v>XXXX</v>
      </c>
      <c r="P46" s="481" t="str">
        <f>IF('[1]BASE'!EH47="","",'[1]BASE'!EH47)</f>
        <v>XXXX</v>
      </c>
      <c r="Q46" s="481" t="str">
        <f>IF('[1]BASE'!EI47="","",'[1]BASE'!EI47)</f>
        <v>XXXX</v>
      </c>
      <c r="R46" s="481" t="str">
        <f>IF('[1]BASE'!EJ47="","",'[1]BASE'!EJ47)</f>
        <v>XXXX</v>
      </c>
      <c r="S46" s="481" t="str">
        <f>IF('[1]BASE'!EK47="","",'[1]BASE'!EK47)</f>
        <v>XXXX</v>
      </c>
      <c r="T46" s="481" t="str">
        <f>IF('[1]BASE'!EL47="","",'[1]BASE'!EL47)</f>
        <v>XXXX</v>
      </c>
      <c r="U46" s="482"/>
      <c r="V46" s="477"/>
    </row>
    <row r="47" spans="2:22" s="471" customFormat="1" ht="19.5" customHeight="1">
      <c r="B47" s="472"/>
      <c r="C47" s="483">
        <f>IF('[1]BASE'!C48="","",'[1]BASE'!C48)</f>
        <v>32</v>
      </c>
      <c r="D47" s="483">
        <f>IF('[1]BASE'!D48="","",'[1]BASE'!D48)</f>
        <v>1416</v>
      </c>
      <c r="E47" s="483" t="str">
        <f>IF('[1]BASE'!E48="","",'[1]BASE'!E48)</f>
        <v>LINCOLN - BRAGADO</v>
      </c>
      <c r="F47" s="483">
        <f>IF('[1]BASE'!F48="","",'[1]BASE'!F48)</f>
        <v>132</v>
      </c>
      <c r="G47" s="484">
        <f>IF('[1]BASE'!G48="","",'[1]BASE'!G48)</f>
        <v>109.4</v>
      </c>
      <c r="H47" s="480" t="str">
        <f>'[1]BASE'!H48</f>
        <v>C</v>
      </c>
      <c r="I47" s="481">
        <f>IF('[1]BASE'!EA48="","",'[1]BASE'!EA48)</f>
      </c>
      <c r="J47" s="481">
        <f>IF('[1]BASE'!EB48="","",'[1]BASE'!EB48)</f>
      </c>
      <c r="K47" s="481">
        <f>IF('[1]BASE'!EC48="","",'[1]BASE'!EC48)</f>
      </c>
      <c r="L47" s="481">
        <f>IF('[1]BASE'!ED48="","",'[1]BASE'!ED48)</f>
      </c>
      <c r="M47" s="481">
        <f>IF('[1]BASE'!EE48="","",'[1]BASE'!EE48)</f>
      </c>
      <c r="N47" s="481">
        <f>IF('[1]BASE'!EF48="","",'[1]BASE'!EF48)</f>
        <v>1</v>
      </c>
      <c r="O47" s="481">
        <f>IF('[1]BASE'!EG48="","",'[1]BASE'!EG48)</f>
      </c>
      <c r="P47" s="481">
        <f>IF('[1]BASE'!EH48="","",'[1]BASE'!EH48)</f>
      </c>
      <c r="Q47" s="481">
        <f>IF('[1]BASE'!EI48="","",'[1]BASE'!EI48)</f>
      </c>
      <c r="R47" s="481">
        <f>IF('[1]BASE'!EJ48="","",'[1]BASE'!EJ48)</f>
      </c>
      <c r="S47" s="481">
        <f>IF('[1]BASE'!EK48="","",'[1]BASE'!EK48)</f>
      </c>
      <c r="T47" s="481">
        <f>IF('[1]BASE'!EL48="","",'[1]BASE'!EL48)</f>
      </c>
      <c r="U47" s="482"/>
      <c r="V47" s="477"/>
    </row>
    <row r="48" spans="2:22" s="471" customFormat="1" ht="19.5" customHeight="1">
      <c r="B48" s="472"/>
      <c r="C48" s="485">
        <f>IF('[1]BASE'!C49="","",'[1]BASE'!C49)</f>
        <v>33</v>
      </c>
      <c r="D48" s="485">
        <f>IF('[1]BASE'!D49="","",'[1]BASE'!D49)</f>
        <v>1453</v>
      </c>
      <c r="E48" s="485" t="str">
        <f>IF('[1]BASE'!E49="","",'[1]BASE'!E49)</f>
        <v>LOMA NEGRA - C. AVELLANEDA</v>
      </c>
      <c r="F48" s="485">
        <f>IF('[1]BASE'!F49="","",'[1]BASE'!F49)</f>
        <v>132</v>
      </c>
      <c r="G48" s="486">
        <f>IF('[1]BASE'!G49="","",'[1]BASE'!G49)</f>
        <v>5.3</v>
      </c>
      <c r="H48" s="480" t="str">
        <f>'[1]BASE'!H49</f>
        <v>C</v>
      </c>
      <c r="I48" s="481">
        <f>IF('[1]BASE'!EA49="","",'[1]BASE'!EA49)</f>
        <v>1</v>
      </c>
      <c r="J48" s="481">
        <f>IF('[1]BASE'!EB49="","",'[1]BASE'!EB49)</f>
      </c>
      <c r="K48" s="481">
        <f>IF('[1]BASE'!EC49="","",'[1]BASE'!EC49)</f>
      </c>
      <c r="L48" s="481">
        <f>IF('[1]BASE'!ED49="","",'[1]BASE'!ED49)</f>
      </c>
      <c r="M48" s="481">
        <f>IF('[1]BASE'!EE49="","",'[1]BASE'!EE49)</f>
      </c>
      <c r="N48" s="481">
        <f>IF('[1]BASE'!EF49="","",'[1]BASE'!EF49)</f>
      </c>
      <c r="O48" s="481">
        <f>IF('[1]BASE'!EG49="","",'[1]BASE'!EG49)</f>
      </c>
      <c r="P48" s="481">
        <f>IF('[1]BASE'!EH49="","",'[1]BASE'!EH49)</f>
      </c>
      <c r="Q48" s="481">
        <f>IF('[1]BASE'!EI49="","",'[1]BASE'!EI49)</f>
      </c>
      <c r="R48" s="481">
        <f>IF('[1]BASE'!EJ49="","",'[1]BASE'!EJ49)</f>
      </c>
      <c r="S48" s="481">
        <f>IF('[1]BASE'!EK49="","",'[1]BASE'!EK49)</f>
      </c>
      <c r="T48" s="481">
        <f>IF('[1]BASE'!EL49="","",'[1]BASE'!EL49)</f>
      </c>
      <c r="U48" s="482"/>
      <c r="V48" s="477"/>
    </row>
    <row r="49" spans="2:22" s="471" customFormat="1" ht="19.5" customHeight="1">
      <c r="B49" s="472"/>
      <c r="C49" s="483">
        <f>IF('[1]BASE'!C50="","",'[1]BASE'!C50)</f>
        <v>34</v>
      </c>
      <c r="D49" s="483">
        <f>IF('[1]BASE'!D50="","",'[1]BASE'!D50)</f>
        <v>1452</v>
      </c>
      <c r="E49" s="483" t="str">
        <f>IF('[1]BASE'!E50="","",'[1]BASE'!E50)</f>
        <v>LOMA NEGRA - OLAVARRIA</v>
      </c>
      <c r="F49" s="483">
        <f>IF('[1]BASE'!F50="","",'[1]BASE'!F50)</f>
        <v>132</v>
      </c>
      <c r="G49" s="484">
        <f>IF('[1]BASE'!G50="","",'[1]BASE'!G50)</f>
        <v>41.7</v>
      </c>
      <c r="H49" s="480" t="str">
        <f>'[1]BASE'!H50</f>
        <v>C</v>
      </c>
      <c r="I49" s="481">
        <f>IF('[1]BASE'!EA50="","",'[1]BASE'!EA50)</f>
        <v>1</v>
      </c>
      <c r="J49" s="481">
        <f>IF('[1]BASE'!EB50="","",'[1]BASE'!EB50)</f>
      </c>
      <c r="K49" s="481">
        <f>IF('[1]BASE'!EC50="","",'[1]BASE'!EC50)</f>
      </c>
      <c r="L49" s="481">
        <f>IF('[1]BASE'!ED50="","",'[1]BASE'!ED50)</f>
      </c>
      <c r="M49" s="481">
        <f>IF('[1]BASE'!EE50="","",'[1]BASE'!EE50)</f>
      </c>
      <c r="N49" s="481">
        <f>IF('[1]BASE'!EF50="","",'[1]BASE'!EF50)</f>
      </c>
      <c r="O49" s="481">
        <f>IF('[1]BASE'!EG50="","",'[1]BASE'!EG50)</f>
      </c>
      <c r="P49" s="481">
        <f>IF('[1]BASE'!EH50="","",'[1]BASE'!EH50)</f>
      </c>
      <c r="Q49" s="481">
        <f>IF('[1]BASE'!EI50="","",'[1]BASE'!EI50)</f>
      </c>
      <c r="R49" s="481">
        <f>IF('[1]BASE'!EJ50="","",'[1]BASE'!EJ50)</f>
      </c>
      <c r="S49" s="481">
        <f>IF('[1]BASE'!EK50="","",'[1]BASE'!EK50)</f>
      </c>
      <c r="T49" s="481">
        <f>IF('[1]BASE'!EL50="","",'[1]BASE'!EL50)</f>
      </c>
      <c r="U49" s="482"/>
      <c r="V49" s="477"/>
    </row>
    <row r="50" spans="2:22" s="471" customFormat="1" ht="19.5" customHeight="1">
      <c r="B50" s="472"/>
      <c r="C50" s="485">
        <f>IF('[1]BASE'!C51="","",'[1]BASE'!C51)</f>
        <v>35</v>
      </c>
      <c r="D50" s="485">
        <f>IF('[1]BASE'!D51="","",'[1]BASE'!D51)</f>
        <v>2620</v>
      </c>
      <c r="E50" s="485" t="str">
        <f>IF('[1]BASE'!E51="","",'[1]BASE'!E51)</f>
        <v>LUJAN - MORÓN 1</v>
      </c>
      <c r="F50" s="485">
        <f>IF('[1]BASE'!F51="","",'[1]BASE'!F51)</f>
        <v>132</v>
      </c>
      <c r="G50" s="486">
        <f>IF('[1]BASE'!G51="","",'[1]BASE'!G51)</f>
        <v>43</v>
      </c>
      <c r="H50" s="480" t="str">
        <f>'[1]BASE'!H51</f>
        <v>A</v>
      </c>
      <c r="I50" s="481">
        <f>IF('[1]BASE'!EA51="","",'[1]BASE'!EA51)</f>
      </c>
      <c r="J50" s="481">
        <f>IF('[1]BASE'!EB51="","",'[1]BASE'!EB51)</f>
      </c>
      <c r="K50" s="481">
        <f>IF('[1]BASE'!EC51="","",'[1]BASE'!EC51)</f>
      </c>
      <c r="L50" s="481">
        <f>IF('[1]BASE'!ED51="","",'[1]BASE'!ED51)</f>
      </c>
      <c r="M50" s="481">
        <f>IF('[1]BASE'!EE51="","",'[1]BASE'!EE51)</f>
      </c>
      <c r="N50" s="481">
        <f>IF('[1]BASE'!EF51="","",'[1]BASE'!EF51)</f>
      </c>
      <c r="O50" s="481">
        <f>IF('[1]BASE'!EG51="","",'[1]BASE'!EG51)</f>
      </c>
      <c r="P50" s="481">
        <f>IF('[1]BASE'!EH51="","",'[1]BASE'!EH51)</f>
      </c>
      <c r="Q50" s="481">
        <f>IF('[1]BASE'!EI51="","",'[1]BASE'!EI51)</f>
      </c>
      <c r="R50" s="481">
        <f>IF('[1]BASE'!EJ51="","",'[1]BASE'!EJ51)</f>
      </c>
      <c r="S50" s="481">
        <f>IF('[1]BASE'!EK51="","",'[1]BASE'!EK51)</f>
      </c>
      <c r="T50" s="481">
        <f>IF('[1]BASE'!EL51="","",'[1]BASE'!EL51)</f>
      </c>
      <c r="U50" s="482"/>
      <c r="V50" s="477"/>
    </row>
    <row r="51" spans="2:22" s="471" customFormat="1" ht="19.5" customHeight="1">
      <c r="B51" s="472"/>
      <c r="C51" s="483">
        <f>IF('[1]BASE'!C52="","",'[1]BASE'!C52)</f>
        <v>36</v>
      </c>
      <c r="D51" s="483">
        <f>IF('[1]BASE'!D52="","",'[1]BASE'!D52)</f>
        <v>2621</v>
      </c>
      <c r="E51" s="483" t="str">
        <f>IF('[1]BASE'!E52="","",'[1]BASE'!E52)</f>
        <v>LUJAN - MORÓN 2</v>
      </c>
      <c r="F51" s="483">
        <f>IF('[1]BASE'!F52="","",'[1]BASE'!F52)</f>
        <v>132</v>
      </c>
      <c r="G51" s="484">
        <f>IF('[1]BASE'!G52="","",'[1]BASE'!G52)</f>
        <v>43</v>
      </c>
      <c r="H51" s="480" t="str">
        <f>'[1]BASE'!H52</f>
        <v>A</v>
      </c>
      <c r="I51" s="481">
        <f>IF('[1]BASE'!EA52="","",'[1]BASE'!EA52)</f>
      </c>
      <c r="J51" s="481">
        <f>IF('[1]BASE'!EB52="","",'[1]BASE'!EB52)</f>
      </c>
      <c r="K51" s="481">
        <f>IF('[1]BASE'!EC52="","",'[1]BASE'!EC52)</f>
      </c>
      <c r="L51" s="481">
        <f>IF('[1]BASE'!ED52="","",'[1]BASE'!ED52)</f>
      </c>
      <c r="M51" s="481">
        <f>IF('[1]BASE'!EE52="","",'[1]BASE'!EE52)</f>
      </c>
      <c r="N51" s="481">
        <f>IF('[1]BASE'!EF52="","",'[1]BASE'!EF52)</f>
      </c>
      <c r="O51" s="481">
        <f>IF('[1]BASE'!EG52="","",'[1]BASE'!EG52)</f>
      </c>
      <c r="P51" s="481">
        <f>IF('[1]BASE'!EH52="","",'[1]BASE'!EH52)</f>
      </c>
      <c r="Q51" s="481">
        <f>IF('[1]BASE'!EI52="","",'[1]BASE'!EI52)</f>
      </c>
      <c r="R51" s="481">
        <f>IF('[1]BASE'!EJ52="","",'[1]BASE'!EJ52)</f>
      </c>
      <c r="S51" s="481">
        <f>IF('[1]BASE'!EK52="","",'[1]BASE'!EK52)</f>
      </c>
      <c r="T51" s="481">
        <f>IF('[1]BASE'!EL52="","",'[1]BASE'!EL52)</f>
      </c>
      <c r="U51" s="482"/>
      <c r="V51" s="477"/>
    </row>
    <row r="52" spans="2:22" s="471" customFormat="1" ht="19.5" customHeight="1">
      <c r="B52" s="472"/>
      <c r="C52" s="485">
        <f>IF('[1]BASE'!C53="","",'[1]BASE'!C53)</f>
        <v>37</v>
      </c>
      <c r="D52" s="485">
        <f>IF('[1]BASE'!D53="","",'[1]BASE'!D53)</f>
        <v>1442</v>
      </c>
      <c r="E52" s="485" t="str">
        <f>IF('[1]BASE'!E53="","",'[1]BASE'!E53)</f>
        <v>MAR DE AJO - PINAMAR</v>
      </c>
      <c r="F52" s="485">
        <f>IF('[1]BASE'!F53="","",'[1]BASE'!F53)</f>
        <v>132</v>
      </c>
      <c r="G52" s="486">
        <f>IF('[1]BASE'!G53="","",'[1]BASE'!G53)</f>
        <v>46.4</v>
      </c>
      <c r="H52" s="480" t="str">
        <f>'[1]BASE'!H53</f>
        <v>C</v>
      </c>
      <c r="I52" s="481">
        <f>IF('[1]BASE'!EA53="","",'[1]BASE'!EA53)</f>
      </c>
      <c r="J52" s="481">
        <f>IF('[1]BASE'!EB53="","",'[1]BASE'!EB53)</f>
        <v>1</v>
      </c>
      <c r="K52" s="481">
        <f>IF('[1]BASE'!EC53="","",'[1]BASE'!EC53)</f>
      </c>
      <c r="L52" s="481">
        <f>IF('[1]BASE'!ED53="","",'[1]BASE'!ED53)</f>
      </c>
      <c r="M52" s="481">
        <f>IF('[1]BASE'!EE53="","",'[1]BASE'!EE53)</f>
      </c>
      <c r="N52" s="481">
        <f>IF('[1]BASE'!EF53="","",'[1]BASE'!EF53)</f>
      </c>
      <c r="O52" s="481">
        <f>IF('[1]BASE'!EG53="","",'[1]BASE'!EG53)</f>
      </c>
      <c r="P52" s="481">
        <f>IF('[1]BASE'!EH53="","",'[1]BASE'!EH53)</f>
      </c>
      <c r="Q52" s="481">
        <f>IF('[1]BASE'!EI53="","",'[1]BASE'!EI53)</f>
      </c>
      <c r="R52" s="481">
        <f>IF('[1]BASE'!EJ53="","",'[1]BASE'!EJ53)</f>
      </c>
      <c r="S52" s="481">
        <f>IF('[1]BASE'!EK53="","",'[1]BASE'!EK53)</f>
      </c>
      <c r="T52" s="481">
        <f>IF('[1]BASE'!EL53="","",'[1]BASE'!EL53)</f>
      </c>
      <c r="U52" s="482"/>
      <c r="V52" s="477"/>
    </row>
    <row r="53" spans="2:22" s="471" customFormat="1" ht="19.5" customHeight="1">
      <c r="B53" s="472"/>
      <c r="C53" s="483">
        <f>IF('[1]BASE'!C54="","",'[1]BASE'!C54)</f>
        <v>38</v>
      </c>
      <c r="D53" s="483">
        <f>IF('[1]BASE'!D54="","",'[1]BASE'!D54)</f>
        <v>1525</v>
      </c>
      <c r="E53" s="483" t="str">
        <f>IF('[1]BASE'!E54="","",'[1]BASE'!E54)</f>
        <v>MAR DEL PLATA - MIRAMAR</v>
      </c>
      <c r="F53" s="483">
        <f>IF('[1]BASE'!F54="","",'[1]BASE'!F54)</f>
        <v>132</v>
      </c>
      <c r="G53" s="484">
        <f>IF('[1]BASE'!G54="","",'[1]BASE'!G54)</f>
        <v>49.9</v>
      </c>
      <c r="H53" s="480" t="str">
        <f>'[1]BASE'!H54</f>
        <v>C</v>
      </c>
      <c r="I53" s="481">
        <f>IF('[1]BASE'!EA54="","",'[1]BASE'!EA54)</f>
      </c>
      <c r="J53" s="481">
        <f>IF('[1]BASE'!EB54="","",'[1]BASE'!EB54)</f>
      </c>
      <c r="K53" s="481">
        <f>IF('[1]BASE'!EC54="","",'[1]BASE'!EC54)</f>
      </c>
      <c r="L53" s="481">
        <f>IF('[1]BASE'!ED54="","",'[1]BASE'!ED54)</f>
      </c>
      <c r="M53" s="481">
        <f>IF('[1]BASE'!EE54="","",'[1]BASE'!EE54)</f>
      </c>
      <c r="N53" s="481">
        <f>IF('[1]BASE'!EF54="","",'[1]BASE'!EF54)</f>
      </c>
      <c r="O53" s="481">
        <f>IF('[1]BASE'!EG54="","",'[1]BASE'!EG54)</f>
        <v>1</v>
      </c>
      <c r="P53" s="481">
        <f>IF('[1]BASE'!EH54="","",'[1]BASE'!EH54)</f>
      </c>
      <c r="Q53" s="481">
        <f>IF('[1]BASE'!EI54="","",'[1]BASE'!EI54)</f>
      </c>
      <c r="R53" s="481">
        <f>IF('[1]BASE'!EJ54="","",'[1]BASE'!EJ54)</f>
      </c>
      <c r="S53" s="481">
        <f>IF('[1]BASE'!EK54="","",'[1]BASE'!EK54)</f>
      </c>
      <c r="T53" s="481">
        <f>IF('[1]BASE'!EL54="","",'[1]BASE'!EL54)</f>
        <v>1</v>
      </c>
      <c r="U53" s="482"/>
      <c r="V53" s="477"/>
    </row>
    <row r="54" spans="2:22" s="471" customFormat="1" ht="19.5" customHeight="1">
      <c r="B54" s="472"/>
      <c r="C54" s="485">
        <f>IF('[1]BASE'!C55="","",'[1]BASE'!C55)</f>
        <v>39</v>
      </c>
      <c r="D54" s="485" t="str">
        <f>IF('[1]BASE'!D55="","",'[1]BASE'!D55)</f>
        <v>CE-002</v>
      </c>
      <c r="E54" s="485" t="str">
        <f>IF('[1]BASE'!E55="","",'[1]BASE'!E55)</f>
        <v>MAR DEL PLATA - QUEQUEN -NECOCHEA</v>
      </c>
      <c r="F54" s="485">
        <f>IF('[1]BASE'!F55="","",'[1]BASE'!F55)</f>
        <v>132</v>
      </c>
      <c r="G54" s="486">
        <f>IF('[1]BASE'!G55="","",'[1]BASE'!G55)</f>
        <v>129</v>
      </c>
      <c r="H54" s="480" t="str">
        <f>'[1]BASE'!H55</f>
        <v>B</v>
      </c>
      <c r="I54" s="481">
        <f>IF('[1]BASE'!EA55="","",'[1]BASE'!EA55)</f>
      </c>
      <c r="J54" s="481">
        <f>IF('[1]BASE'!EB55="","",'[1]BASE'!EB55)</f>
      </c>
      <c r="K54" s="481">
        <f>IF('[1]BASE'!EC55="","",'[1]BASE'!EC55)</f>
      </c>
      <c r="L54" s="481">
        <f>IF('[1]BASE'!ED55="","",'[1]BASE'!ED55)</f>
      </c>
      <c r="M54" s="481">
        <f>IF('[1]BASE'!EE55="","",'[1]BASE'!EE55)</f>
      </c>
      <c r="N54" s="481">
        <f>IF('[1]BASE'!EF55="","",'[1]BASE'!EF55)</f>
      </c>
      <c r="O54" s="481">
        <f>IF('[1]BASE'!EG55="","",'[1]BASE'!EG55)</f>
      </c>
      <c r="P54" s="481">
        <f>IF('[1]BASE'!EH55="","",'[1]BASE'!EH55)</f>
      </c>
      <c r="Q54" s="481">
        <f>IF('[1]BASE'!EI55="","",'[1]BASE'!EI55)</f>
      </c>
      <c r="R54" s="481">
        <f>IF('[1]BASE'!EJ55="","",'[1]BASE'!EJ55)</f>
      </c>
      <c r="S54" s="481">
        <f>IF('[1]BASE'!EK55="","",'[1]BASE'!EK55)</f>
      </c>
      <c r="T54" s="481">
        <f>IF('[1]BASE'!EL55="","",'[1]BASE'!EL55)</f>
      </c>
      <c r="U54" s="482"/>
      <c r="V54" s="477"/>
    </row>
    <row r="55" spans="2:22" s="471" customFormat="1" ht="19.5" customHeight="1">
      <c r="B55" s="472"/>
      <c r="C55" s="483">
        <f>IF('[1]BASE'!C56="","",'[1]BASE'!C56)</f>
        <v>40</v>
      </c>
      <c r="D55" s="483">
        <f>IF('[1]BASE'!D56="","",'[1]BASE'!D56)</f>
        <v>1410</v>
      </c>
      <c r="E55" s="483" t="str">
        <f>IF('[1]BASE'!E56="","",'[1]BASE'!E56)</f>
        <v>MERCEDES B.A. - LUJAN</v>
      </c>
      <c r="F55" s="483">
        <f>IF('[1]BASE'!F56="","",'[1]BASE'!F56)</f>
        <v>132</v>
      </c>
      <c r="G55" s="484">
        <f>IF('[1]BASE'!G56="","",'[1]BASE'!G56)</f>
        <v>41.3</v>
      </c>
      <c r="H55" s="480" t="str">
        <f>'[1]BASE'!H56</f>
        <v>B</v>
      </c>
      <c r="I55" s="481">
        <f>IF('[1]BASE'!EA56="","",'[1]BASE'!EA56)</f>
      </c>
      <c r="J55" s="481">
        <f>IF('[1]BASE'!EB56="","",'[1]BASE'!EB56)</f>
      </c>
      <c r="K55" s="481">
        <f>IF('[1]BASE'!EC56="","",'[1]BASE'!EC56)</f>
      </c>
      <c r="L55" s="481">
        <f>IF('[1]BASE'!ED56="","",'[1]BASE'!ED56)</f>
      </c>
      <c r="M55" s="481">
        <f>IF('[1]BASE'!EE56="","",'[1]BASE'!EE56)</f>
      </c>
      <c r="N55" s="481">
        <f>IF('[1]BASE'!EF56="","",'[1]BASE'!EF56)</f>
      </c>
      <c r="O55" s="481">
        <f>IF('[1]BASE'!EG56="","",'[1]BASE'!EG56)</f>
      </c>
      <c r="P55" s="481">
        <f>IF('[1]BASE'!EH56="","",'[1]BASE'!EH56)</f>
      </c>
      <c r="Q55" s="481">
        <f>IF('[1]BASE'!EI56="","",'[1]BASE'!EI56)</f>
      </c>
      <c r="R55" s="481">
        <f>IF('[1]BASE'!EJ56="","",'[1]BASE'!EJ56)</f>
      </c>
      <c r="S55" s="481">
        <f>IF('[1]BASE'!EK56="","",'[1]BASE'!EK56)</f>
      </c>
      <c r="T55" s="481">
        <f>IF('[1]BASE'!EL56="","",'[1]BASE'!EL56)</f>
      </c>
      <c r="U55" s="482"/>
      <c r="V55" s="477"/>
    </row>
    <row r="56" spans="2:22" s="471" customFormat="1" ht="19.5" customHeight="1">
      <c r="B56" s="472"/>
      <c r="C56" s="485">
        <f>IF('[1]BASE'!C57="","",'[1]BASE'!C57)</f>
        <v>41</v>
      </c>
      <c r="D56" s="485">
        <f>IF('[1]BASE'!D57="","",'[1]BASE'!D57)</f>
        <v>1529</v>
      </c>
      <c r="E56" s="485" t="str">
        <f>IF('[1]BASE'!E57="","",'[1]BASE'!E57)</f>
        <v>MIRAMAR - NECOCHEA</v>
      </c>
      <c r="F56" s="485">
        <f>IF('[1]BASE'!F57="","",'[1]BASE'!F57)</f>
        <v>132</v>
      </c>
      <c r="G56" s="486">
        <f>IF('[1]BASE'!G57="","",'[1]BASE'!G57)</f>
        <v>97.5</v>
      </c>
      <c r="H56" s="480" t="str">
        <f>'[1]BASE'!H57</f>
        <v>A</v>
      </c>
      <c r="I56" s="481">
        <f>IF('[1]BASE'!EA57="","",'[1]BASE'!EA57)</f>
      </c>
      <c r="J56" s="481">
        <f>IF('[1]BASE'!EB57="","",'[1]BASE'!EB57)</f>
      </c>
      <c r="K56" s="481">
        <f>IF('[1]BASE'!EC57="","",'[1]BASE'!EC57)</f>
      </c>
      <c r="L56" s="481">
        <f>IF('[1]BASE'!ED57="","",'[1]BASE'!ED57)</f>
        <v>1</v>
      </c>
      <c r="M56" s="481">
        <f>IF('[1]BASE'!EE57="","",'[1]BASE'!EE57)</f>
      </c>
      <c r="N56" s="481">
        <f>IF('[1]BASE'!EF57="","",'[1]BASE'!EF57)</f>
      </c>
      <c r="O56" s="481">
        <f>IF('[1]BASE'!EG57="","",'[1]BASE'!EG57)</f>
      </c>
      <c r="P56" s="481">
        <f>IF('[1]BASE'!EH57="","",'[1]BASE'!EH57)</f>
      </c>
      <c r="Q56" s="481">
        <f>IF('[1]BASE'!EI57="","",'[1]BASE'!EI57)</f>
      </c>
      <c r="R56" s="481">
        <f>IF('[1]BASE'!EJ57="","",'[1]BASE'!EJ57)</f>
      </c>
      <c r="S56" s="481">
        <f>IF('[1]BASE'!EK57="","",'[1]BASE'!EK57)</f>
      </c>
      <c r="T56" s="481">
        <f>IF('[1]BASE'!EL57="","",'[1]BASE'!EL57)</f>
        <v>1</v>
      </c>
      <c r="U56" s="482"/>
      <c r="V56" s="477"/>
    </row>
    <row r="57" spans="2:22" s="471" customFormat="1" ht="19.5" customHeight="1">
      <c r="B57" s="472"/>
      <c r="C57" s="483">
        <f>IF('[1]BASE'!C58="","",'[1]BASE'!C58)</f>
        <v>42</v>
      </c>
      <c r="D57" s="483">
        <f>IF('[1]BASE'!D58="","",'[1]BASE'!D58)</f>
        <v>1417</v>
      </c>
      <c r="E57" s="483" t="str">
        <f>IF('[1]BASE'!E58="","",'[1]BASE'!E58)</f>
        <v>MONTE - CHASCOMUS</v>
      </c>
      <c r="F57" s="483">
        <f>IF('[1]BASE'!F58="","",'[1]BASE'!F58)</f>
        <v>132</v>
      </c>
      <c r="G57" s="484">
        <f>IF('[1]BASE'!G58="","",'[1]BASE'!G58)</f>
        <v>114</v>
      </c>
      <c r="H57" s="480" t="str">
        <f>'[1]BASE'!H58</f>
        <v>C</v>
      </c>
      <c r="I57" s="481">
        <f>IF('[1]BASE'!EA58="","",'[1]BASE'!EA58)</f>
      </c>
      <c r="J57" s="481">
        <f>IF('[1]BASE'!EB58="","",'[1]BASE'!EB58)</f>
      </c>
      <c r="K57" s="481">
        <f>IF('[1]BASE'!EC58="","",'[1]BASE'!EC58)</f>
      </c>
      <c r="L57" s="481">
        <f>IF('[1]BASE'!ED58="","",'[1]BASE'!ED58)</f>
        <v>1</v>
      </c>
      <c r="M57" s="481">
        <f>IF('[1]BASE'!EE58="","",'[1]BASE'!EE58)</f>
      </c>
      <c r="N57" s="481">
        <f>IF('[1]BASE'!EF58="","",'[1]BASE'!EF58)</f>
      </c>
      <c r="O57" s="481">
        <f>IF('[1]BASE'!EG58="","",'[1]BASE'!EG58)</f>
      </c>
      <c r="P57" s="481">
        <f>IF('[1]BASE'!EH58="","",'[1]BASE'!EH58)</f>
      </c>
      <c r="Q57" s="481">
        <f>IF('[1]BASE'!EI58="","",'[1]BASE'!EI58)</f>
        <v>1</v>
      </c>
      <c r="R57" s="481">
        <f>IF('[1]BASE'!EJ58="","",'[1]BASE'!EJ58)</f>
      </c>
      <c r="S57" s="481">
        <f>IF('[1]BASE'!EK58="","",'[1]BASE'!EK58)</f>
      </c>
      <c r="T57" s="481">
        <f>IF('[1]BASE'!EL58="","",'[1]BASE'!EL58)</f>
      </c>
      <c r="U57" s="482"/>
      <c r="V57" s="477"/>
    </row>
    <row r="58" spans="2:22" s="471" customFormat="1" ht="19.5" customHeight="1">
      <c r="B58" s="472"/>
      <c r="C58" s="485">
        <f>IF('[1]BASE'!C59="","",'[1]BASE'!C59)</f>
        <v>43</v>
      </c>
      <c r="D58" s="485">
        <f>IF('[1]BASE'!D59="","",'[1]BASE'!D59)</f>
        <v>1545</v>
      </c>
      <c r="E58" s="485" t="str">
        <f>IF('[1]BASE'!E59="","",'[1]BASE'!E59)</f>
        <v>NORTE II - PETROQ. BAHIA BLANCA</v>
      </c>
      <c r="F58" s="485">
        <f>IF('[1]BASE'!F59="","",'[1]BASE'!F59)</f>
        <v>132</v>
      </c>
      <c r="G58" s="486">
        <f>IF('[1]BASE'!G59="","",'[1]BASE'!G59)</f>
        <v>30</v>
      </c>
      <c r="H58" s="480" t="str">
        <f>'[1]BASE'!H59</f>
        <v>C</v>
      </c>
      <c r="I58" s="481">
        <f>IF('[1]BASE'!EA59="","",'[1]BASE'!EA59)</f>
      </c>
      <c r="J58" s="481">
        <f>IF('[1]BASE'!EB59="","",'[1]BASE'!EB59)</f>
      </c>
      <c r="K58" s="481">
        <f>IF('[1]BASE'!EC59="","",'[1]BASE'!EC59)</f>
      </c>
      <c r="L58" s="481">
        <f>IF('[1]BASE'!ED59="","",'[1]BASE'!ED59)</f>
      </c>
      <c r="M58" s="481">
        <f>IF('[1]BASE'!EE59="","",'[1]BASE'!EE59)</f>
      </c>
      <c r="N58" s="481">
        <f>IF('[1]BASE'!EF59="","",'[1]BASE'!EF59)</f>
      </c>
      <c r="O58" s="481">
        <f>IF('[1]BASE'!EG59="","",'[1]BASE'!EG59)</f>
      </c>
      <c r="P58" s="481">
        <f>IF('[1]BASE'!EH59="","",'[1]BASE'!EH59)</f>
      </c>
      <c r="Q58" s="481">
        <f>IF('[1]BASE'!EI59="","",'[1]BASE'!EI59)</f>
      </c>
      <c r="R58" s="481">
        <f>IF('[1]BASE'!EJ59="","",'[1]BASE'!EJ59)</f>
        <v>1</v>
      </c>
      <c r="S58" s="481">
        <f>IF('[1]BASE'!EK59="","",'[1]BASE'!EK59)</f>
        <v>1</v>
      </c>
      <c r="T58" s="481">
        <f>IF('[1]BASE'!EL59="","",'[1]BASE'!EL59)</f>
      </c>
      <c r="U58" s="482"/>
      <c r="V58" s="477"/>
    </row>
    <row r="59" spans="2:22" s="471" customFormat="1" ht="19.5" customHeight="1">
      <c r="B59" s="472"/>
      <c r="C59" s="483">
        <f>IF('[1]BASE'!C60="","",'[1]BASE'!C60)</f>
        <v>44</v>
      </c>
      <c r="D59" s="483">
        <f>IF('[1]BASE'!D60="","",'[1]BASE'!D60)</f>
        <v>2648</v>
      </c>
      <c r="E59" s="483" t="str">
        <f>IF('[1]BASE'!E60="","",'[1]BASE'!E60)</f>
        <v>NUEVA CAMPANA - SIDERCA 1</v>
      </c>
      <c r="F59" s="483">
        <f>IF('[1]BASE'!F60="","",'[1]BASE'!F60)</f>
        <v>132</v>
      </c>
      <c r="G59" s="484">
        <f>IF('[1]BASE'!G60="","",'[1]BASE'!G60)</f>
        <v>3.2</v>
      </c>
      <c r="H59" s="480" t="str">
        <f>'[1]BASE'!H60</f>
        <v>C</v>
      </c>
      <c r="I59" s="481">
        <f>IF('[1]BASE'!EA60="","",'[1]BASE'!EA60)</f>
      </c>
      <c r="J59" s="481">
        <f>IF('[1]BASE'!EB60="","",'[1]BASE'!EB60)</f>
      </c>
      <c r="K59" s="481">
        <f>IF('[1]BASE'!EC60="","",'[1]BASE'!EC60)</f>
      </c>
      <c r="L59" s="481">
        <f>IF('[1]BASE'!ED60="","",'[1]BASE'!ED60)</f>
      </c>
      <c r="M59" s="481">
        <f>IF('[1]BASE'!EE60="","",'[1]BASE'!EE60)</f>
      </c>
      <c r="N59" s="481">
        <f>IF('[1]BASE'!EF60="","",'[1]BASE'!EF60)</f>
      </c>
      <c r="O59" s="481">
        <f>IF('[1]BASE'!EG60="","",'[1]BASE'!EG60)</f>
      </c>
      <c r="P59" s="481">
        <f>IF('[1]BASE'!EH60="","",'[1]BASE'!EH60)</f>
      </c>
      <c r="Q59" s="481">
        <f>IF('[1]BASE'!EI60="","",'[1]BASE'!EI60)</f>
      </c>
      <c r="R59" s="481">
        <f>IF('[1]BASE'!EJ60="","",'[1]BASE'!EJ60)</f>
      </c>
      <c r="S59" s="481">
        <f>IF('[1]BASE'!EK60="","",'[1]BASE'!EK60)</f>
      </c>
      <c r="T59" s="481">
        <f>IF('[1]BASE'!EL60="","",'[1]BASE'!EL60)</f>
      </c>
      <c r="U59" s="482"/>
      <c r="V59" s="477"/>
    </row>
    <row r="60" spans="2:22" s="471" customFormat="1" ht="19.5" customHeight="1">
      <c r="B60" s="472"/>
      <c r="C60" s="485">
        <f>IF('[1]BASE'!C61="","",'[1]BASE'!C61)</f>
        <v>45</v>
      </c>
      <c r="D60" s="485" t="str">
        <f>IF('[1]BASE'!D61="","",'[1]BASE'!D61)</f>
        <v>CE-000</v>
      </c>
      <c r="E60" s="485" t="str">
        <f>IF('[1]BASE'!E61="","",'[1]BASE'!E61)</f>
        <v>NUEVA CAMPANA - ZARATE</v>
      </c>
      <c r="F60" s="485">
        <f>IF('[1]BASE'!F61="","",'[1]BASE'!F61)</f>
        <v>132</v>
      </c>
      <c r="G60" s="486">
        <f>IF('[1]BASE'!G61="","",'[1]BASE'!G61)</f>
        <v>10.6</v>
      </c>
      <c r="H60" s="480" t="str">
        <f>'[1]BASE'!H61</f>
        <v>C</v>
      </c>
      <c r="I60" s="481" t="str">
        <f>IF('[1]BASE'!EA61="","",'[1]BASE'!EA61)</f>
        <v>XXXX</v>
      </c>
      <c r="J60" s="481" t="str">
        <f>IF('[1]BASE'!EB61="","",'[1]BASE'!EB61)</f>
        <v>XXXX</v>
      </c>
      <c r="K60" s="481" t="str">
        <f>IF('[1]BASE'!EC61="","",'[1]BASE'!EC61)</f>
        <v>XXXX</v>
      </c>
      <c r="L60" s="481" t="str">
        <f>IF('[1]BASE'!ED61="","",'[1]BASE'!ED61)</f>
        <v>XXXX</v>
      </c>
      <c r="M60" s="481" t="str">
        <f>IF('[1]BASE'!EE61="","",'[1]BASE'!EE61)</f>
        <v>XXXX</v>
      </c>
      <c r="N60" s="481" t="str">
        <f>IF('[1]BASE'!EF61="","",'[1]BASE'!EF61)</f>
        <v>XXXX</v>
      </c>
      <c r="O60" s="481" t="str">
        <f>IF('[1]BASE'!EG61="","",'[1]BASE'!EG61)</f>
        <v>XXXX</v>
      </c>
      <c r="P60" s="481" t="str">
        <f>IF('[1]BASE'!EH61="","",'[1]BASE'!EH61)</f>
        <v>XXXX</v>
      </c>
      <c r="Q60" s="481" t="str">
        <f>IF('[1]BASE'!EI61="","",'[1]BASE'!EI61)</f>
        <v>XXXX</v>
      </c>
      <c r="R60" s="481" t="str">
        <f>IF('[1]BASE'!EJ61="","",'[1]BASE'!EJ61)</f>
        <v>XXXX</v>
      </c>
      <c r="S60" s="481" t="str">
        <f>IF('[1]BASE'!EK61="","",'[1]BASE'!EK61)</f>
        <v>XXXX</v>
      </c>
      <c r="T60" s="481" t="str">
        <f>IF('[1]BASE'!EL61="","",'[1]BASE'!EL61)</f>
        <v>XXXX</v>
      </c>
      <c r="U60" s="482"/>
      <c r="V60" s="477"/>
    </row>
    <row r="61" spans="2:22" s="471" customFormat="1" ht="19.5" customHeight="1">
      <c r="B61" s="472"/>
      <c r="C61" s="483">
        <f>IF('[1]BASE'!C62="","",'[1]BASE'!C62)</f>
        <v>46</v>
      </c>
      <c r="D61" s="483">
        <f>IF('[1]BASE'!D62="","",'[1]BASE'!D62)</f>
        <v>1433</v>
      </c>
      <c r="E61" s="483" t="str">
        <f>IF('[1]BASE'!E62="","",'[1]BASE'!E62)</f>
        <v>NUEVA CAMPANA - SIDERCA "0"</v>
      </c>
      <c r="F61" s="483">
        <f>IF('[1]BASE'!F62="","",'[1]BASE'!F62)</f>
        <v>132</v>
      </c>
      <c r="G61" s="484">
        <f>IF('[1]BASE'!G62="","",'[1]BASE'!G62)</f>
        <v>2.2</v>
      </c>
      <c r="H61" s="480" t="str">
        <f>'[1]BASE'!H62</f>
        <v>C</v>
      </c>
      <c r="I61" s="481">
        <f>IF('[1]BASE'!EA62="","",'[1]BASE'!EA62)</f>
      </c>
      <c r="J61" s="481">
        <f>IF('[1]BASE'!EB62="","",'[1]BASE'!EB62)</f>
      </c>
      <c r="K61" s="481">
        <f>IF('[1]BASE'!EC62="","",'[1]BASE'!EC62)</f>
      </c>
      <c r="L61" s="481">
        <f>IF('[1]BASE'!ED62="","",'[1]BASE'!ED62)</f>
      </c>
      <c r="M61" s="481">
        <f>IF('[1]BASE'!EE62="","",'[1]BASE'!EE62)</f>
      </c>
      <c r="N61" s="481">
        <f>IF('[1]BASE'!EF62="","",'[1]BASE'!EF62)</f>
      </c>
      <c r="O61" s="481">
        <f>IF('[1]BASE'!EG62="","",'[1]BASE'!EG62)</f>
      </c>
      <c r="P61" s="481">
        <f>IF('[1]BASE'!EH62="","",'[1]BASE'!EH62)</f>
      </c>
      <c r="Q61" s="481">
        <f>IF('[1]BASE'!EI62="","",'[1]BASE'!EI62)</f>
      </c>
      <c r="R61" s="481">
        <f>IF('[1]BASE'!EJ62="","",'[1]BASE'!EJ62)</f>
      </c>
      <c r="S61" s="481">
        <f>IF('[1]BASE'!EK62="","",'[1]BASE'!EK62)</f>
      </c>
      <c r="T61" s="481">
        <f>IF('[1]BASE'!EL62="","",'[1]BASE'!EL62)</f>
      </c>
      <c r="U61" s="482"/>
      <c r="V61" s="477"/>
    </row>
    <row r="62" spans="2:22" s="471" customFormat="1" ht="19.5" customHeight="1">
      <c r="B62" s="472"/>
      <c r="C62" s="485">
        <f>IF('[1]BASE'!C63="","",'[1]BASE'!C63)</f>
        <v>47</v>
      </c>
      <c r="D62" s="485">
        <f>IF('[1]BASE'!D63="","",'[1]BASE'!D63)</f>
        <v>1450</v>
      </c>
      <c r="E62" s="485" t="str">
        <f>IF('[1]BASE'!E63="","",'[1]BASE'!E63)</f>
        <v>OLAVARRIA - AZUL</v>
      </c>
      <c r="F62" s="485">
        <f>IF('[1]BASE'!F63="","",'[1]BASE'!F63)</f>
        <v>132</v>
      </c>
      <c r="G62" s="486">
        <f>IF('[1]BASE'!G63="","",'[1]BASE'!G63)</f>
        <v>51.4</v>
      </c>
      <c r="H62" s="480" t="str">
        <f>'[1]BASE'!H63</f>
        <v>C</v>
      </c>
      <c r="I62" s="481">
        <f>IF('[1]BASE'!EA63="","",'[1]BASE'!EA63)</f>
      </c>
      <c r="J62" s="481">
        <f>IF('[1]BASE'!EB63="","",'[1]BASE'!EB63)</f>
      </c>
      <c r="K62" s="481">
        <f>IF('[1]BASE'!EC63="","",'[1]BASE'!EC63)</f>
        <v>1</v>
      </c>
      <c r="L62" s="481">
        <f>IF('[1]BASE'!ED63="","",'[1]BASE'!ED63)</f>
      </c>
      <c r="M62" s="481">
        <f>IF('[1]BASE'!EE63="","",'[1]BASE'!EE63)</f>
        <v>1</v>
      </c>
      <c r="N62" s="481">
        <f>IF('[1]BASE'!EF63="","",'[1]BASE'!EF63)</f>
      </c>
      <c r="O62" s="481">
        <f>IF('[1]BASE'!EG63="","",'[1]BASE'!EG63)</f>
      </c>
      <c r="P62" s="481">
        <f>IF('[1]BASE'!EH63="","",'[1]BASE'!EH63)</f>
      </c>
      <c r="Q62" s="481">
        <f>IF('[1]BASE'!EI63="","",'[1]BASE'!EI63)</f>
      </c>
      <c r="R62" s="481">
        <f>IF('[1]BASE'!EJ63="","",'[1]BASE'!EJ63)</f>
      </c>
      <c r="S62" s="481">
        <f>IF('[1]BASE'!EK63="","",'[1]BASE'!EK63)</f>
      </c>
      <c r="T62" s="481">
        <f>IF('[1]BASE'!EL63="","",'[1]BASE'!EL63)</f>
      </c>
      <c r="U62" s="482"/>
      <c r="V62" s="477"/>
    </row>
    <row r="63" spans="2:22" s="471" customFormat="1" ht="19.5" customHeight="1">
      <c r="B63" s="472"/>
      <c r="C63" s="483">
        <f>IF('[1]BASE'!C64="","",'[1]BASE'!C64)</f>
        <v>48</v>
      </c>
      <c r="D63" s="483" t="str">
        <f>IF('[1]BASE'!D64="","",'[1]BASE'!D64)</f>
        <v>CE-000</v>
      </c>
      <c r="E63" s="483" t="str">
        <f>IF('[1]BASE'!E64="","",'[1]BASE'!E64)</f>
        <v>OLAVARRIA - GONZALEZ CHAVEZ</v>
      </c>
      <c r="F63" s="483">
        <f>IF('[1]BASE'!F64="","",'[1]BASE'!F64)</f>
        <v>132</v>
      </c>
      <c r="G63" s="484">
        <f>IF('[1]BASE'!G64="","",'[1]BASE'!G64)</f>
        <v>152</v>
      </c>
      <c r="H63" s="480" t="str">
        <f>'[1]BASE'!H64</f>
        <v>C</v>
      </c>
      <c r="I63" s="481" t="str">
        <f>IF('[1]BASE'!EA64="","",'[1]BASE'!EA64)</f>
        <v>XXXX</v>
      </c>
      <c r="J63" s="481" t="str">
        <f>IF('[1]BASE'!EB64="","",'[1]BASE'!EB64)</f>
        <v>XXXX</v>
      </c>
      <c r="K63" s="481" t="str">
        <f>IF('[1]BASE'!EC64="","",'[1]BASE'!EC64)</f>
        <v>XXXX</v>
      </c>
      <c r="L63" s="481" t="str">
        <f>IF('[1]BASE'!ED64="","",'[1]BASE'!ED64)</f>
        <v>XXXX</v>
      </c>
      <c r="M63" s="481" t="str">
        <f>IF('[1]BASE'!EE64="","",'[1]BASE'!EE64)</f>
        <v>XXXX</v>
      </c>
      <c r="N63" s="481" t="str">
        <f>IF('[1]BASE'!EF64="","",'[1]BASE'!EF64)</f>
        <v>XXXX</v>
      </c>
      <c r="O63" s="481" t="str">
        <f>IF('[1]BASE'!EG64="","",'[1]BASE'!EG64)</f>
        <v>XXXX</v>
      </c>
      <c r="P63" s="481" t="str">
        <f>IF('[1]BASE'!EH64="","",'[1]BASE'!EH64)</f>
        <v>XXXX</v>
      </c>
      <c r="Q63" s="481" t="str">
        <f>IF('[1]BASE'!EI64="","",'[1]BASE'!EI64)</f>
        <v>XXXX</v>
      </c>
      <c r="R63" s="481" t="str">
        <f>IF('[1]BASE'!EJ64="","",'[1]BASE'!EJ64)</f>
        <v>XXXX</v>
      </c>
      <c r="S63" s="481" t="str">
        <f>IF('[1]BASE'!EK64="","",'[1]BASE'!EK64)</f>
        <v>XXXX</v>
      </c>
      <c r="T63" s="481" t="str">
        <f>IF('[1]BASE'!EL64="","",'[1]BASE'!EL64)</f>
        <v>XXXX</v>
      </c>
      <c r="U63" s="482"/>
      <c r="V63" s="477"/>
    </row>
    <row r="64" spans="2:22" s="471" customFormat="1" ht="19.5" customHeight="1">
      <c r="B64" s="472"/>
      <c r="C64" s="485">
        <f>IF('[1]BASE'!C65="","",'[1]BASE'!C65)</f>
        <v>49</v>
      </c>
      <c r="D64" s="485">
        <f>IF('[1]BASE'!D65="","",'[1]BASE'!D65)</f>
        <v>1446</v>
      </c>
      <c r="E64" s="485" t="str">
        <f>IF('[1]BASE'!E65="","",'[1]BASE'!E65)</f>
        <v>OLAVARRIA - HENDERSON</v>
      </c>
      <c r="F64" s="485">
        <f>IF('[1]BASE'!F65="","",'[1]BASE'!F65)</f>
        <v>132</v>
      </c>
      <c r="G64" s="486">
        <f>IF('[1]BASE'!G65="","",'[1]BASE'!G65)</f>
        <v>120.6</v>
      </c>
      <c r="H64" s="480" t="str">
        <f>'[1]BASE'!H65</f>
        <v>C</v>
      </c>
      <c r="I64" s="481">
        <f>IF('[1]BASE'!EA65="","",'[1]BASE'!EA65)</f>
      </c>
      <c r="J64" s="481">
        <f>IF('[1]BASE'!EB65="","",'[1]BASE'!EB65)</f>
      </c>
      <c r="K64" s="481">
        <f>IF('[1]BASE'!EC65="","",'[1]BASE'!EC65)</f>
      </c>
      <c r="L64" s="481">
        <f>IF('[1]BASE'!ED65="","",'[1]BASE'!ED65)</f>
      </c>
      <c r="M64" s="481">
        <f>IF('[1]BASE'!EE65="","",'[1]BASE'!EE65)</f>
        <v>1</v>
      </c>
      <c r="N64" s="481">
        <f>IF('[1]BASE'!EF65="","",'[1]BASE'!EF65)</f>
      </c>
      <c r="O64" s="481">
        <f>IF('[1]BASE'!EG65="","",'[1]BASE'!EG65)</f>
      </c>
      <c r="P64" s="481">
        <f>IF('[1]BASE'!EH65="","",'[1]BASE'!EH65)</f>
      </c>
      <c r="Q64" s="481">
        <f>IF('[1]BASE'!EI65="","",'[1]BASE'!EI65)</f>
      </c>
      <c r="R64" s="481">
        <f>IF('[1]BASE'!EJ65="","",'[1]BASE'!EJ65)</f>
      </c>
      <c r="S64" s="481">
        <f>IF('[1]BASE'!EK65="","",'[1]BASE'!EK65)</f>
      </c>
      <c r="T64" s="481">
        <f>IF('[1]BASE'!EL65="","",'[1]BASE'!EL65)</f>
      </c>
      <c r="U64" s="482"/>
      <c r="V64" s="477"/>
    </row>
    <row r="65" spans="2:22" s="471" customFormat="1" ht="19.5" customHeight="1">
      <c r="B65" s="472"/>
      <c r="C65" s="483">
        <f>IF('[1]BASE'!C66="","",'[1]BASE'!C66)</f>
        <v>50</v>
      </c>
      <c r="D65" s="483" t="str">
        <f>IF('[1]BASE'!D66="","",'[1]BASE'!D66)</f>
        <v>CE-000</v>
      </c>
      <c r="E65" s="483" t="str">
        <f>IF('[1]BASE'!E66="","",'[1]BASE'!E66)</f>
        <v>OLAVARRIA - LAPRIDA</v>
      </c>
      <c r="F65" s="483">
        <f>IF('[1]BASE'!F66="","",'[1]BASE'!F66)</f>
        <v>132</v>
      </c>
      <c r="G65" s="484">
        <f>IF('[1]BASE'!G66="","",'[1]BASE'!G66)</f>
        <v>99.7</v>
      </c>
      <c r="H65" s="480" t="str">
        <f>'[1]BASE'!H66</f>
        <v>C</v>
      </c>
      <c r="I65" s="481">
        <f>IF('[1]BASE'!EA66="","",'[1]BASE'!EA66)</f>
      </c>
      <c r="J65" s="481">
        <f>IF('[1]BASE'!EB66="","",'[1]BASE'!EB66)</f>
      </c>
      <c r="K65" s="481">
        <f>IF('[1]BASE'!EC66="","",'[1]BASE'!EC66)</f>
      </c>
      <c r="L65" s="481">
        <f>IF('[1]BASE'!ED66="","",'[1]BASE'!ED66)</f>
      </c>
      <c r="M65" s="481">
        <f>IF('[1]BASE'!EE66="","",'[1]BASE'!EE66)</f>
      </c>
      <c r="N65" s="481">
        <f>IF('[1]BASE'!EF66="","",'[1]BASE'!EF66)</f>
      </c>
      <c r="O65" s="481">
        <f>IF('[1]BASE'!EG66="","",'[1]BASE'!EG66)</f>
      </c>
      <c r="P65" s="481">
        <f>IF('[1]BASE'!EH66="","",'[1]BASE'!EH66)</f>
      </c>
      <c r="Q65" s="481">
        <f>IF('[1]BASE'!EI66="","",'[1]BASE'!EI66)</f>
      </c>
      <c r="R65" s="481">
        <f>IF('[1]BASE'!EJ66="","",'[1]BASE'!EJ66)</f>
      </c>
      <c r="S65" s="481">
        <f>IF('[1]BASE'!EK66="","",'[1]BASE'!EK66)</f>
      </c>
      <c r="T65" s="481">
        <f>IF('[1]BASE'!EL66="","",'[1]BASE'!EL66)</f>
      </c>
      <c r="U65" s="482"/>
      <c r="V65" s="477"/>
    </row>
    <row r="66" spans="2:22" s="471" customFormat="1" ht="19.5" customHeight="1">
      <c r="B66" s="472"/>
      <c r="C66" s="485">
        <f>IF('[1]BASE'!C67="","",'[1]BASE'!C67)</f>
        <v>51</v>
      </c>
      <c r="D66" s="485">
        <f>IF('[1]BASE'!D67="","",'[1]BASE'!D67)</f>
        <v>1449</v>
      </c>
      <c r="E66" s="485" t="str">
        <f>IF('[1]BASE'!E67="","",'[1]BASE'!E67)</f>
        <v>OLAVARRIA - TANDIL</v>
      </c>
      <c r="F66" s="485">
        <f>IF('[1]BASE'!F67="","",'[1]BASE'!F67)</f>
        <v>132</v>
      </c>
      <c r="G66" s="486">
        <f>IF('[1]BASE'!G67="","",'[1]BASE'!G67)</f>
        <v>133.2</v>
      </c>
      <c r="H66" s="480" t="str">
        <f>'[1]BASE'!H67</f>
        <v>A</v>
      </c>
      <c r="I66" s="481">
        <f>IF('[1]BASE'!EA67="","",'[1]BASE'!EA67)</f>
        <v>1</v>
      </c>
      <c r="J66" s="481">
        <f>IF('[1]BASE'!EB67="","",'[1]BASE'!EB67)</f>
      </c>
      <c r="K66" s="481">
        <f>IF('[1]BASE'!EC67="","",'[1]BASE'!EC67)</f>
      </c>
      <c r="L66" s="481">
        <f>IF('[1]BASE'!ED67="","",'[1]BASE'!ED67)</f>
      </c>
      <c r="M66" s="481">
        <f>IF('[1]BASE'!EE67="","",'[1]BASE'!EE67)</f>
      </c>
      <c r="N66" s="481">
        <f>IF('[1]BASE'!EF67="","",'[1]BASE'!EF67)</f>
      </c>
      <c r="O66" s="481">
        <f>IF('[1]BASE'!EG67="","",'[1]BASE'!EG67)</f>
      </c>
      <c r="P66" s="481">
        <f>IF('[1]BASE'!EH67="","",'[1]BASE'!EH67)</f>
      </c>
      <c r="Q66" s="481">
        <f>IF('[1]BASE'!EI67="","",'[1]BASE'!EI67)</f>
      </c>
      <c r="R66" s="481">
        <f>IF('[1]BASE'!EJ67="","",'[1]BASE'!EJ67)</f>
      </c>
      <c r="S66" s="481">
        <f>IF('[1]BASE'!EK67="","",'[1]BASE'!EK67)</f>
      </c>
      <c r="T66" s="481">
        <f>IF('[1]BASE'!EL67="","",'[1]BASE'!EL67)</f>
      </c>
      <c r="U66" s="482"/>
      <c r="V66" s="477"/>
    </row>
    <row r="67" spans="2:22" s="471" customFormat="1" ht="19.5" customHeight="1">
      <c r="B67" s="472"/>
      <c r="C67" s="483">
        <f>IF('[1]BASE'!C68="","",'[1]BASE'!C68)</f>
        <v>52</v>
      </c>
      <c r="D67" s="483">
        <f>IF('[1]BASE'!D68="","",'[1]BASE'!D68)</f>
        <v>1451</v>
      </c>
      <c r="E67" s="483" t="str">
        <f>IF('[1]BASE'!E68="","",'[1]BASE'!E68)</f>
        <v>OLAVARRIA VIEJA - OLAVARRIA</v>
      </c>
      <c r="F67" s="483">
        <f>IF('[1]BASE'!F68="","",'[1]BASE'!F68)</f>
        <v>132</v>
      </c>
      <c r="G67" s="484">
        <f>IF('[1]BASE'!G68="","",'[1]BASE'!G68)</f>
        <v>31.2</v>
      </c>
      <c r="H67" s="480" t="str">
        <f>'[1]BASE'!H68</f>
        <v>C</v>
      </c>
      <c r="I67" s="481">
        <f>IF('[1]BASE'!EA68="","",'[1]BASE'!EA68)</f>
      </c>
      <c r="J67" s="481">
        <f>IF('[1]BASE'!EB68="","",'[1]BASE'!EB68)</f>
      </c>
      <c r="K67" s="481">
        <f>IF('[1]BASE'!EC68="","",'[1]BASE'!EC68)</f>
      </c>
      <c r="L67" s="481">
        <f>IF('[1]BASE'!ED68="","",'[1]BASE'!ED68)</f>
      </c>
      <c r="M67" s="481">
        <f>IF('[1]BASE'!EE68="","",'[1]BASE'!EE68)</f>
      </c>
      <c r="N67" s="481">
        <f>IF('[1]BASE'!EF68="","",'[1]BASE'!EF68)</f>
      </c>
      <c r="O67" s="481">
        <f>IF('[1]BASE'!EG68="","",'[1]BASE'!EG68)</f>
      </c>
      <c r="P67" s="481">
        <f>IF('[1]BASE'!EH68="","",'[1]BASE'!EH68)</f>
      </c>
      <c r="Q67" s="481">
        <f>IF('[1]BASE'!EI68="","",'[1]BASE'!EI68)</f>
      </c>
      <c r="R67" s="481">
        <f>IF('[1]BASE'!EJ68="","",'[1]BASE'!EJ68)</f>
        <v>1</v>
      </c>
      <c r="S67" s="481">
        <f>IF('[1]BASE'!EK68="","",'[1]BASE'!EK68)</f>
      </c>
      <c r="T67" s="481">
        <f>IF('[1]BASE'!EL68="","",'[1]BASE'!EL68)</f>
      </c>
      <c r="U67" s="482"/>
      <c r="V67" s="477"/>
    </row>
    <row r="68" spans="2:22" s="471" customFormat="1" ht="19.5" customHeight="1">
      <c r="B68" s="472"/>
      <c r="C68" s="485">
        <f>IF('[1]BASE'!C69="","",'[1]BASE'!C69)</f>
        <v>53</v>
      </c>
      <c r="D68" s="485">
        <f>IF('[1]BASE'!D69="","",'[1]BASE'!D69)</f>
        <v>1533</v>
      </c>
      <c r="E68" s="485" t="str">
        <f>IF('[1]BASE'!E69="","",'[1]BASE'!E69)</f>
        <v>P. LURO - C. PATAGONES</v>
      </c>
      <c r="F68" s="485">
        <f>IF('[1]BASE'!F69="","",'[1]BASE'!F69)</f>
        <v>132</v>
      </c>
      <c r="G68" s="486">
        <f>IF('[1]BASE'!G69="","",'[1]BASE'!G69)</f>
        <v>151</v>
      </c>
      <c r="H68" s="480" t="str">
        <f>'[1]BASE'!H69</f>
        <v>C</v>
      </c>
      <c r="I68" s="481">
        <f>IF('[1]BASE'!EA69="","",'[1]BASE'!EA69)</f>
      </c>
      <c r="J68" s="481">
        <f>IF('[1]BASE'!EB69="","",'[1]BASE'!EB69)</f>
        <v>2</v>
      </c>
      <c r="K68" s="481">
        <f>IF('[1]BASE'!EC69="","",'[1]BASE'!EC69)</f>
      </c>
      <c r="L68" s="481">
        <f>IF('[1]BASE'!ED69="","",'[1]BASE'!ED69)</f>
        <v>1</v>
      </c>
      <c r="M68" s="481">
        <f>IF('[1]BASE'!EE69="","",'[1]BASE'!EE69)</f>
        <v>3</v>
      </c>
      <c r="N68" s="481">
        <f>IF('[1]BASE'!EF69="","",'[1]BASE'!EF69)</f>
      </c>
      <c r="O68" s="481">
        <f>IF('[1]BASE'!EG69="","",'[1]BASE'!EG69)</f>
      </c>
      <c r="P68" s="481">
        <f>IF('[1]BASE'!EH69="","",'[1]BASE'!EH69)</f>
      </c>
      <c r="Q68" s="481">
        <f>IF('[1]BASE'!EI69="","",'[1]BASE'!EI69)</f>
      </c>
      <c r="R68" s="481">
        <f>IF('[1]BASE'!EJ69="","",'[1]BASE'!EJ69)</f>
      </c>
      <c r="S68" s="481">
        <f>IF('[1]BASE'!EK69="","",'[1]BASE'!EK69)</f>
      </c>
      <c r="T68" s="481">
        <f>IF('[1]BASE'!EL69="","",'[1]BASE'!EL69)</f>
      </c>
      <c r="U68" s="482"/>
      <c r="V68" s="477"/>
    </row>
    <row r="69" spans="2:22" s="471" customFormat="1" ht="19.5" customHeight="1">
      <c r="B69" s="472"/>
      <c r="C69" s="483">
        <f>IF('[1]BASE'!C70="","",'[1]BASE'!C70)</f>
        <v>54</v>
      </c>
      <c r="D69" s="483">
        <f>IF('[1]BASE'!D70="","",'[1]BASE'!D70)</f>
        <v>2740</v>
      </c>
      <c r="E69" s="483" t="str">
        <f>IF('[1]BASE'!E70="","",'[1]BASE'!E70)</f>
        <v>PERGAMINO - RAMALLO</v>
      </c>
      <c r="F69" s="483">
        <f>IF('[1]BASE'!F70="","",'[1]BASE'!F70)</f>
        <v>132</v>
      </c>
      <c r="G69" s="484">
        <f>IF('[1]BASE'!G70="","",'[1]BASE'!G70)</f>
        <v>66.8</v>
      </c>
      <c r="H69" s="480" t="str">
        <f>'[1]BASE'!H70</f>
        <v>C</v>
      </c>
      <c r="I69" s="481">
        <f>IF('[1]BASE'!EA70="","",'[1]BASE'!EA70)</f>
      </c>
      <c r="J69" s="481">
        <f>IF('[1]BASE'!EB70="","",'[1]BASE'!EB70)</f>
      </c>
      <c r="K69" s="481">
        <f>IF('[1]BASE'!EC70="","",'[1]BASE'!EC70)</f>
      </c>
      <c r="L69" s="481">
        <f>IF('[1]BASE'!ED70="","",'[1]BASE'!ED70)</f>
      </c>
      <c r="M69" s="481">
        <f>IF('[1]BASE'!EE70="","",'[1]BASE'!EE70)</f>
      </c>
      <c r="N69" s="481">
        <f>IF('[1]BASE'!EF70="","",'[1]BASE'!EF70)</f>
      </c>
      <c r="O69" s="481">
        <f>IF('[1]BASE'!EG70="","",'[1]BASE'!EG70)</f>
      </c>
      <c r="P69" s="481">
        <f>IF('[1]BASE'!EH70="","",'[1]BASE'!EH70)</f>
      </c>
      <c r="Q69" s="481">
        <f>IF('[1]BASE'!EI70="","",'[1]BASE'!EI70)</f>
      </c>
      <c r="R69" s="481">
        <f>IF('[1]BASE'!EJ70="","",'[1]BASE'!EJ70)</f>
      </c>
      <c r="S69" s="481">
        <f>IF('[1]BASE'!EK70="","",'[1]BASE'!EK70)</f>
      </c>
      <c r="T69" s="481">
        <f>IF('[1]BASE'!EL70="","",'[1]BASE'!EL70)</f>
      </c>
      <c r="U69" s="482"/>
      <c r="V69" s="477"/>
    </row>
    <row r="70" spans="2:22" s="471" customFormat="1" ht="19.5" customHeight="1">
      <c r="B70" s="472"/>
      <c r="C70" s="485">
        <f>IF('[1]BASE'!C71="","",'[1]BASE'!C71)</f>
        <v>55</v>
      </c>
      <c r="D70" s="485">
        <f>IF('[1]BASE'!D71="","",'[1]BASE'!D71)</f>
        <v>1420</v>
      </c>
      <c r="E70" s="485" t="str">
        <f>IF('[1]BASE'!E71="","",'[1]BASE'!E71)</f>
        <v>PERGAMINO - ROJAS</v>
      </c>
      <c r="F70" s="485">
        <f>IF('[1]BASE'!F71="","",'[1]BASE'!F71)</f>
        <v>132</v>
      </c>
      <c r="G70" s="486">
        <f>IF('[1]BASE'!G71="","",'[1]BASE'!G71)</f>
        <v>36</v>
      </c>
      <c r="H70" s="480" t="str">
        <f>'[1]BASE'!H71</f>
        <v>C</v>
      </c>
      <c r="I70" s="481">
        <f>IF('[1]BASE'!EA71="","",'[1]BASE'!EA71)</f>
        <v>1</v>
      </c>
      <c r="J70" s="481">
        <f>IF('[1]BASE'!EB71="","",'[1]BASE'!EB71)</f>
      </c>
      <c r="K70" s="481">
        <f>IF('[1]BASE'!EC71="","",'[1]BASE'!EC71)</f>
      </c>
      <c r="L70" s="481">
        <f>IF('[1]BASE'!ED71="","",'[1]BASE'!ED71)</f>
      </c>
      <c r="M70" s="481">
        <f>IF('[1]BASE'!EE71="","",'[1]BASE'!EE71)</f>
      </c>
      <c r="N70" s="481">
        <f>IF('[1]BASE'!EF71="","",'[1]BASE'!EF71)</f>
      </c>
      <c r="O70" s="481">
        <f>IF('[1]BASE'!EG71="","",'[1]BASE'!EG71)</f>
      </c>
      <c r="P70" s="481">
        <f>IF('[1]BASE'!EH71="","",'[1]BASE'!EH71)</f>
      </c>
      <c r="Q70" s="481">
        <f>IF('[1]BASE'!EI71="","",'[1]BASE'!EI71)</f>
      </c>
      <c r="R70" s="481">
        <f>IF('[1]BASE'!EJ71="","",'[1]BASE'!EJ71)</f>
      </c>
      <c r="S70" s="481">
        <f>IF('[1]BASE'!EK71="","",'[1]BASE'!EK71)</f>
      </c>
      <c r="T70" s="481">
        <f>IF('[1]BASE'!EL71="","",'[1]BASE'!EL71)</f>
      </c>
      <c r="U70" s="482"/>
      <c r="V70" s="477"/>
    </row>
    <row r="71" spans="2:22" s="471" customFormat="1" ht="19.5" customHeight="1">
      <c r="B71" s="472"/>
      <c r="C71" s="483">
        <f>IF('[1]BASE'!C72="","",'[1]BASE'!C72)</f>
        <v>56</v>
      </c>
      <c r="D71" s="483">
        <f>IF('[1]BASE'!D72="","",'[1]BASE'!D72)</f>
        <v>1419</v>
      </c>
      <c r="E71" s="483" t="str">
        <f>IF('[1]BASE'!E72="","",'[1]BASE'!E72)</f>
        <v>PERGAMINO - SAN NICOLAS</v>
      </c>
      <c r="F71" s="483">
        <f>IF('[1]BASE'!F72="","",'[1]BASE'!F72)</f>
        <v>132</v>
      </c>
      <c r="G71" s="484">
        <f>IF('[1]BASE'!G72="","",'[1]BASE'!G72)</f>
        <v>70.8</v>
      </c>
      <c r="H71" s="480" t="str">
        <f>'[1]BASE'!H72</f>
        <v>C</v>
      </c>
      <c r="I71" s="481">
        <f>IF('[1]BASE'!EA72="","",'[1]BASE'!EA72)</f>
      </c>
      <c r="J71" s="481">
        <f>IF('[1]BASE'!EB72="","",'[1]BASE'!EB72)</f>
      </c>
      <c r="K71" s="481">
        <f>IF('[1]BASE'!EC72="","",'[1]BASE'!EC72)</f>
      </c>
      <c r="L71" s="481">
        <f>IF('[1]BASE'!ED72="","",'[1]BASE'!ED72)</f>
      </c>
      <c r="M71" s="481">
        <f>IF('[1]BASE'!EE72="","",'[1]BASE'!EE72)</f>
      </c>
      <c r="N71" s="481">
        <f>IF('[1]BASE'!EF72="","",'[1]BASE'!EF72)</f>
      </c>
      <c r="O71" s="481">
        <f>IF('[1]BASE'!EG72="","",'[1]BASE'!EG72)</f>
      </c>
      <c r="P71" s="481">
        <f>IF('[1]BASE'!EH72="","",'[1]BASE'!EH72)</f>
      </c>
      <c r="Q71" s="481">
        <f>IF('[1]BASE'!EI72="","",'[1]BASE'!EI72)</f>
      </c>
      <c r="R71" s="481">
        <f>IF('[1]BASE'!EJ72="","",'[1]BASE'!EJ72)</f>
      </c>
      <c r="S71" s="481">
        <f>IF('[1]BASE'!EK72="","",'[1]BASE'!EK72)</f>
      </c>
      <c r="T71" s="481">
        <f>IF('[1]BASE'!EL72="","",'[1]BASE'!EL72)</f>
      </c>
      <c r="U71" s="482"/>
      <c r="V71" s="477"/>
    </row>
    <row r="72" spans="2:22" s="471" customFormat="1" ht="19.5" customHeight="1">
      <c r="B72" s="472"/>
      <c r="C72" s="485">
        <f>IF('[1]BASE'!C73="","",'[1]BASE'!C73)</f>
        <v>57</v>
      </c>
      <c r="D72" s="485">
        <f>IF('[1]BASE'!D73="","",'[1]BASE'!D73)</f>
        <v>1546</v>
      </c>
      <c r="E72" s="485" t="str">
        <f>IF('[1]BASE'!E73="","",'[1]BASE'!E73)</f>
        <v>PETROQ. BAHIA BLANCA - URBANA BB</v>
      </c>
      <c r="F72" s="485">
        <f>IF('[1]BASE'!F73="","",'[1]BASE'!F73)</f>
        <v>132</v>
      </c>
      <c r="G72" s="486">
        <f>IF('[1]BASE'!G73="","",'[1]BASE'!G73)</f>
        <v>3.2</v>
      </c>
      <c r="H72" s="480" t="str">
        <f>'[1]BASE'!H73</f>
        <v>C</v>
      </c>
      <c r="I72" s="481">
        <f>IF('[1]BASE'!EA73="","",'[1]BASE'!EA73)</f>
      </c>
      <c r="J72" s="481">
        <f>IF('[1]BASE'!EB73="","",'[1]BASE'!EB73)</f>
      </c>
      <c r="K72" s="481">
        <f>IF('[1]BASE'!EC73="","",'[1]BASE'!EC73)</f>
      </c>
      <c r="L72" s="481">
        <f>IF('[1]BASE'!ED73="","",'[1]BASE'!ED73)</f>
      </c>
      <c r="M72" s="481">
        <f>IF('[1]BASE'!EE73="","",'[1]BASE'!EE73)</f>
      </c>
      <c r="N72" s="481">
        <f>IF('[1]BASE'!EF73="","",'[1]BASE'!EF73)</f>
      </c>
      <c r="O72" s="481">
        <f>IF('[1]BASE'!EG73="","",'[1]BASE'!EG73)</f>
      </c>
      <c r="P72" s="481">
        <f>IF('[1]BASE'!EH73="","",'[1]BASE'!EH73)</f>
      </c>
      <c r="Q72" s="481">
        <f>IF('[1]BASE'!EI73="","",'[1]BASE'!EI73)</f>
      </c>
      <c r="R72" s="481">
        <f>IF('[1]BASE'!EJ73="","",'[1]BASE'!EJ73)</f>
      </c>
      <c r="S72" s="481">
        <f>IF('[1]BASE'!EK73="","",'[1]BASE'!EK73)</f>
      </c>
      <c r="T72" s="481">
        <f>IF('[1]BASE'!EL73="","",'[1]BASE'!EL73)</f>
      </c>
      <c r="U72" s="482"/>
      <c r="V72" s="477"/>
    </row>
    <row r="73" spans="2:22" s="471" customFormat="1" ht="19.5" customHeight="1">
      <c r="B73" s="472"/>
      <c r="C73" s="483">
        <f>IF('[1]BASE'!C74="","",'[1]BASE'!C74)</f>
        <v>58</v>
      </c>
      <c r="D73" s="483">
        <f>IF('[1]BASE'!D74="","",'[1]BASE'!D74)</f>
      </c>
      <c r="E73" s="483" t="str">
        <f>IF('[1]BASE'!E74="","",'[1]BASE'!E74)</f>
        <v>C. PIEDRABUENA - ING. WHITE</v>
      </c>
      <c r="F73" s="483">
        <f>IF('[1]BASE'!F74="","",'[1]BASE'!F74)</f>
        <v>132</v>
      </c>
      <c r="G73" s="484">
        <f>IF('[1]BASE'!G74="","",'[1]BASE'!G74)</f>
        <v>1.1</v>
      </c>
      <c r="H73" s="480" t="str">
        <f>'[1]BASE'!H74</f>
        <v>C</v>
      </c>
      <c r="I73" s="481">
        <f>IF('[1]BASE'!EA74="","",'[1]BASE'!EA74)</f>
      </c>
      <c r="J73" s="481">
        <f>IF('[1]BASE'!EB74="","",'[1]BASE'!EB74)</f>
      </c>
      <c r="K73" s="481">
        <f>IF('[1]BASE'!EC74="","",'[1]BASE'!EC74)</f>
      </c>
      <c r="L73" s="481">
        <f>IF('[1]BASE'!ED74="","",'[1]BASE'!ED74)</f>
      </c>
      <c r="M73" s="481">
        <f>IF('[1]BASE'!EE74="","",'[1]BASE'!EE74)</f>
      </c>
      <c r="N73" s="481">
        <f>IF('[1]BASE'!EF74="","",'[1]BASE'!EF74)</f>
      </c>
      <c r="O73" s="481">
        <f>IF('[1]BASE'!EG74="","",'[1]BASE'!EG74)</f>
      </c>
      <c r="P73" s="481">
        <f>IF('[1]BASE'!EH74="","",'[1]BASE'!EH74)</f>
      </c>
      <c r="Q73" s="481">
        <f>IF('[1]BASE'!EI74="","",'[1]BASE'!EI74)</f>
      </c>
      <c r="R73" s="481">
        <f>IF('[1]BASE'!EJ74="","",'[1]BASE'!EJ74)</f>
      </c>
      <c r="S73" s="481">
        <f>IF('[1]BASE'!EK74="","",'[1]BASE'!EK74)</f>
      </c>
      <c r="T73" s="481">
        <f>IF('[1]BASE'!EL74="","",'[1]BASE'!EL74)</f>
      </c>
      <c r="U73" s="482"/>
      <c r="V73" s="477"/>
    </row>
    <row r="74" spans="2:22" s="471" customFormat="1" ht="19.5" customHeight="1">
      <c r="B74" s="472"/>
      <c r="C74" s="485">
        <f>IF('[1]BASE'!C75="","",'[1]BASE'!C75)</f>
        <v>59</v>
      </c>
      <c r="D74" s="485">
        <f>IF('[1]BASE'!D75="","",'[1]BASE'!D75)</f>
        <v>2616</v>
      </c>
      <c r="E74" s="485" t="str">
        <f>IF('[1]BASE'!E75="","",'[1]BASE'!E75)</f>
        <v>PIGUE - GUATRACHE</v>
      </c>
      <c r="F74" s="485">
        <f>IF('[1]BASE'!F75="","",'[1]BASE'!F75)</f>
        <v>132</v>
      </c>
      <c r="G74" s="486">
        <f>IF('[1]BASE'!G75="","",'[1]BASE'!G75)</f>
        <v>102</v>
      </c>
      <c r="H74" s="480" t="str">
        <f>'[1]BASE'!H75</f>
        <v>C</v>
      </c>
      <c r="I74" s="481">
        <f>IF('[1]BASE'!EA75="","",'[1]BASE'!EA75)</f>
      </c>
      <c r="J74" s="481">
        <f>IF('[1]BASE'!EB75="","",'[1]BASE'!EB75)</f>
      </c>
      <c r="K74" s="481">
        <f>IF('[1]BASE'!EC75="","",'[1]BASE'!EC75)</f>
      </c>
      <c r="L74" s="481">
        <f>IF('[1]BASE'!ED75="","",'[1]BASE'!ED75)</f>
      </c>
      <c r="M74" s="481">
        <f>IF('[1]BASE'!EE75="","",'[1]BASE'!EE75)</f>
      </c>
      <c r="N74" s="481">
        <f>IF('[1]BASE'!EF75="","",'[1]BASE'!EF75)</f>
      </c>
      <c r="O74" s="481">
        <f>IF('[1]BASE'!EG75="","",'[1]BASE'!EG75)</f>
      </c>
      <c r="P74" s="481">
        <f>IF('[1]BASE'!EH75="","",'[1]BASE'!EH75)</f>
      </c>
      <c r="Q74" s="481">
        <f>IF('[1]BASE'!EI75="","",'[1]BASE'!EI75)</f>
      </c>
      <c r="R74" s="481">
        <f>IF('[1]BASE'!EJ75="","",'[1]BASE'!EJ75)</f>
      </c>
      <c r="S74" s="481">
        <f>IF('[1]BASE'!EK75="","",'[1]BASE'!EK75)</f>
      </c>
      <c r="T74" s="481">
        <f>IF('[1]BASE'!EL75="","",'[1]BASE'!EL75)</f>
      </c>
      <c r="U74" s="482"/>
      <c r="V74" s="477"/>
    </row>
    <row r="75" spans="2:22" s="471" customFormat="1" ht="19.5" customHeight="1">
      <c r="B75" s="472"/>
      <c r="C75" s="483">
        <f>IF('[1]BASE'!C76="","",'[1]BASE'!C76)</f>
        <v>60</v>
      </c>
      <c r="D75" s="483" t="str">
        <f>IF('[1]BASE'!D76="","",'[1]BASE'!D76)</f>
        <v>CE-004</v>
      </c>
      <c r="E75" s="483" t="str">
        <f>IF('[1]BASE'!E76="","",'[1]BASE'!E76)</f>
        <v>PIGÜE - TORNQUIST - BAHIA BLANCA</v>
      </c>
      <c r="F75" s="483">
        <f>IF('[1]BASE'!F76="","",'[1]BASE'!F76)</f>
        <v>132</v>
      </c>
      <c r="G75" s="484">
        <f>IF('[1]BASE'!G76="","",'[1]BASE'!G76)</f>
        <v>132.3</v>
      </c>
      <c r="H75" s="480" t="str">
        <f>'[1]BASE'!H76</f>
        <v>C</v>
      </c>
      <c r="I75" s="481">
        <f>IF('[1]BASE'!EA76="","",'[1]BASE'!EA76)</f>
      </c>
      <c r="J75" s="481">
        <f>IF('[1]BASE'!EB76="","",'[1]BASE'!EB76)</f>
      </c>
      <c r="K75" s="481">
        <f>IF('[1]BASE'!EC76="","",'[1]BASE'!EC76)</f>
      </c>
      <c r="L75" s="481">
        <f>IF('[1]BASE'!ED76="","",'[1]BASE'!ED76)</f>
      </c>
      <c r="M75" s="481">
        <f>IF('[1]BASE'!EE76="","",'[1]BASE'!EE76)</f>
      </c>
      <c r="N75" s="481">
        <f>IF('[1]BASE'!EF76="","",'[1]BASE'!EF76)</f>
      </c>
      <c r="O75" s="481">
        <f>IF('[1]BASE'!EG76="","",'[1]BASE'!EG76)</f>
      </c>
      <c r="P75" s="481">
        <f>IF('[1]BASE'!EH76="","",'[1]BASE'!EH76)</f>
      </c>
      <c r="Q75" s="481">
        <f>IF('[1]BASE'!EI76="","",'[1]BASE'!EI76)</f>
      </c>
      <c r="R75" s="481">
        <f>IF('[1]BASE'!EJ76="","",'[1]BASE'!EJ76)</f>
      </c>
      <c r="S75" s="481">
        <f>IF('[1]BASE'!EK76="","",'[1]BASE'!EK76)</f>
      </c>
      <c r="T75" s="481">
        <f>IF('[1]BASE'!EL76="","",'[1]BASE'!EL76)</f>
      </c>
      <c r="U75" s="482"/>
      <c r="V75" s="477"/>
    </row>
    <row r="76" spans="2:22" s="471" customFormat="1" ht="19.5" customHeight="1">
      <c r="B76" s="472"/>
      <c r="C76" s="485">
        <f>IF('[1]BASE'!C77="","",'[1]BASE'!C77)</f>
        <v>61</v>
      </c>
      <c r="D76" s="485">
        <f>IF('[1]BASE'!D77="","",'[1]BASE'!D77)</f>
        <v>1443</v>
      </c>
      <c r="E76" s="485" t="str">
        <f>IF('[1]BASE'!E77="","",'[1]BASE'!E77)</f>
        <v>PINAMAR - VILLA GESELL</v>
      </c>
      <c r="F76" s="485">
        <f>IF('[1]BASE'!F77="","",'[1]BASE'!F77)</f>
        <v>132</v>
      </c>
      <c r="G76" s="486">
        <f>IF('[1]BASE'!G77="","",'[1]BASE'!G77)</f>
        <v>16.3</v>
      </c>
      <c r="H76" s="480" t="str">
        <f>'[1]BASE'!H77</f>
        <v>C</v>
      </c>
      <c r="I76" s="481">
        <f>IF('[1]BASE'!EA77="","",'[1]BASE'!EA77)</f>
      </c>
      <c r="J76" s="481">
        <f>IF('[1]BASE'!EB77="","",'[1]BASE'!EB77)</f>
      </c>
      <c r="K76" s="481">
        <f>IF('[1]BASE'!EC77="","",'[1]BASE'!EC77)</f>
      </c>
      <c r="L76" s="481">
        <f>IF('[1]BASE'!ED77="","",'[1]BASE'!ED77)</f>
      </c>
      <c r="M76" s="481">
        <f>IF('[1]BASE'!EE77="","",'[1]BASE'!EE77)</f>
      </c>
      <c r="N76" s="481">
        <f>IF('[1]BASE'!EF77="","",'[1]BASE'!EF77)</f>
      </c>
      <c r="O76" s="481">
        <f>IF('[1]BASE'!EG77="","",'[1]BASE'!EG77)</f>
      </c>
      <c r="P76" s="481">
        <f>IF('[1]BASE'!EH77="","",'[1]BASE'!EH77)</f>
      </c>
      <c r="Q76" s="481">
        <f>IF('[1]BASE'!EI77="","",'[1]BASE'!EI77)</f>
      </c>
      <c r="R76" s="481">
        <f>IF('[1]BASE'!EJ77="","",'[1]BASE'!EJ77)</f>
      </c>
      <c r="S76" s="481">
        <f>IF('[1]BASE'!EK77="","",'[1]BASE'!EK77)</f>
      </c>
      <c r="T76" s="481">
        <f>IF('[1]BASE'!EL77="","",'[1]BASE'!EL77)</f>
      </c>
      <c r="U76" s="482"/>
      <c r="V76" s="477"/>
    </row>
    <row r="77" spans="2:22" s="471" customFormat="1" ht="19.5" customHeight="1">
      <c r="B77" s="472"/>
      <c r="C77" s="483">
        <f>IF('[1]BASE'!C78="","",'[1]BASE'!C78)</f>
        <v>62</v>
      </c>
      <c r="D77" s="483">
        <f>IF('[1]BASE'!D78="","",'[1]BASE'!D78)</f>
        <v>1543</v>
      </c>
      <c r="E77" s="483" t="str">
        <f>IF('[1]BASE'!E78="","",'[1]BASE'!E78)</f>
        <v>PUNTA ALTA - BAHIA BLANCA</v>
      </c>
      <c r="F77" s="483">
        <f>IF('[1]BASE'!F78="","",'[1]BASE'!F78)</f>
        <v>132</v>
      </c>
      <c r="G77" s="484">
        <f>IF('[1]BASE'!G78="","",'[1]BASE'!G78)</f>
        <v>24.1</v>
      </c>
      <c r="H77" s="480" t="str">
        <f>'[1]BASE'!H78</f>
        <v>C</v>
      </c>
      <c r="I77" s="481">
        <f>IF('[1]BASE'!EA78="","",'[1]BASE'!EA78)</f>
      </c>
      <c r="J77" s="481">
        <f>IF('[1]BASE'!EB78="","",'[1]BASE'!EB78)</f>
      </c>
      <c r="K77" s="481">
        <f>IF('[1]BASE'!EC78="","",'[1]BASE'!EC78)</f>
      </c>
      <c r="L77" s="481">
        <f>IF('[1]BASE'!ED78="","",'[1]BASE'!ED78)</f>
      </c>
      <c r="M77" s="481">
        <f>IF('[1]BASE'!EE78="","",'[1]BASE'!EE78)</f>
      </c>
      <c r="N77" s="481">
        <f>IF('[1]BASE'!EF78="","",'[1]BASE'!EF78)</f>
      </c>
      <c r="O77" s="481">
        <f>IF('[1]BASE'!EG78="","",'[1]BASE'!EG78)</f>
      </c>
      <c r="P77" s="481">
        <f>IF('[1]BASE'!EH78="","",'[1]BASE'!EH78)</f>
      </c>
      <c r="Q77" s="481">
        <f>IF('[1]BASE'!EI78="","",'[1]BASE'!EI78)</f>
      </c>
      <c r="R77" s="481">
        <f>IF('[1]BASE'!EJ78="","",'[1]BASE'!EJ78)</f>
      </c>
      <c r="S77" s="481">
        <f>IF('[1]BASE'!EK78="","",'[1]BASE'!EK78)</f>
      </c>
      <c r="T77" s="481">
        <f>IF('[1]BASE'!EL78="","",'[1]BASE'!EL78)</f>
      </c>
      <c r="U77" s="482"/>
      <c r="V77" s="477"/>
    </row>
    <row r="78" spans="2:22" s="471" customFormat="1" ht="19.5" customHeight="1">
      <c r="B78" s="472"/>
      <c r="C78" s="485">
        <f>IF('[1]BASE'!C79="","",'[1]BASE'!C79)</f>
        <v>63</v>
      </c>
      <c r="D78" s="485">
        <f>IF('[1]BASE'!D79="","",'[1]BASE'!D79)</f>
        <v>1544</v>
      </c>
      <c r="E78" s="485" t="str">
        <f>IF('[1]BASE'!E79="","",'[1]BASE'!E79)</f>
        <v>PUNTA ALTA - C. PIEDRABUENA</v>
      </c>
      <c r="F78" s="485">
        <f>IF('[1]BASE'!F79="","",'[1]BASE'!F79)</f>
        <v>132</v>
      </c>
      <c r="G78" s="486">
        <f>IF('[1]BASE'!G79="","",'[1]BASE'!G79)</f>
        <v>25</v>
      </c>
      <c r="H78" s="480" t="str">
        <f>'[1]BASE'!H79</f>
        <v>C</v>
      </c>
      <c r="I78" s="481">
        <f>IF('[1]BASE'!EA79="","",'[1]BASE'!EA79)</f>
      </c>
      <c r="J78" s="481">
        <f>IF('[1]BASE'!EB79="","",'[1]BASE'!EB79)</f>
      </c>
      <c r="K78" s="481">
        <f>IF('[1]BASE'!EC79="","",'[1]BASE'!EC79)</f>
      </c>
      <c r="L78" s="481">
        <f>IF('[1]BASE'!ED79="","",'[1]BASE'!ED79)</f>
      </c>
      <c r="M78" s="481">
        <f>IF('[1]BASE'!EE79="","",'[1]BASE'!EE79)</f>
      </c>
      <c r="N78" s="481">
        <f>IF('[1]BASE'!EF79="","",'[1]BASE'!EF79)</f>
      </c>
      <c r="O78" s="481">
        <f>IF('[1]BASE'!EG79="","",'[1]BASE'!EG79)</f>
      </c>
      <c r="P78" s="481">
        <f>IF('[1]BASE'!EH79="","",'[1]BASE'!EH79)</f>
      </c>
      <c r="Q78" s="481">
        <f>IF('[1]BASE'!EI79="","",'[1]BASE'!EI79)</f>
      </c>
      <c r="R78" s="481">
        <f>IF('[1]BASE'!EJ79="","",'[1]BASE'!EJ79)</f>
      </c>
      <c r="S78" s="481">
        <f>IF('[1]BASE'!EK79="","",'[1]BASE'!EK79)</f>
        <v>1</v>
      </c>
      <c r="T78" s="481">
        <f>IF('[1]BASE'!EL79="","",'[1]BASE'!EL79)</f>
      </c>
      <c r="U78" s="482"/>
      <c r="V78" s="477"/>
    </row>
    <row r="79" spans="2:22" s="471" customFormat="1" ht="19.5" customHeight="1">
      <c r="B79" s="472"/>
      <c r="C79" s="483">
        <f>IF('[1]BASE'!C80="","",'[1]BASE'!C80)</f>
        <v>64</v>
      </c>
      <c r="D79" s="483">
        <f>IF('[1]BASE'!D80="","",'[1]BASE'!D80)</f>
        <v>2741</v>
      </c>
      <c r="E79" s="483" t="str">
        <f>IF('[1]BASE'!E80="","",'[1]BASE'!E80)</f>
        <v>RAMALLO - URBANA SAN NICOLAS</v>
      </c>
      <c r="F79" s="483">
        <f>IF('[1]BASE'!F80="","",'[1]BASE'!F80)</f>
        <v>132</v>
      </c>
      <c r="G79" s="484">
        <f>IF('[1]BASE'!G80="","",'[1]BASE'!G80)</f>
        <v>13</v>
      </c>
      <c r="H79" s="480" t="str">
        <f>'[1]BASE'!H80</f>
        <v>C</v>
      </c>
      <c r="I79" s="481">
        <f>IF('[1]BASE'!EA80="","",'[1]BASE'!EA80)</f>
      </c>
      <c r="J79" s="481">
        <f>IF('[1]BASE'!EB80="","",'[1]BASE'!EB80)</f>
      </c>
      <c r="K79" s="481">
        <f>IF('[1]BASE'!EC80="","",'[1]BASE'!EC80)</f>
      </c>
      <c r="L79" s="481">
        <f>IF('[1]BASE'!ED80="","",'[1]BASE'!ED80)</f>
      </c>
      <c r="M79" s="481">
        <f>IF('[1]BASE'!EE80="","",'[1]BASE'!EE80)</f>
      </c>
      <c r="N79" s="481">
        <f>IF('[1]BASE'!EF80="","",'[1]BASE'!EF80)</f>
      </c>
      <c r="O79" s="481">
        <f>IF('[1]BASE'!EG80="","",'[1]BASE'!EG80)</f>
      </c>
      <c r="P79" s="481">
        <f>IF('[1]BASE'!EH80="","",'[1]BASE'!EH80)</f>
      </c>
      <c r="Q79" s="481">
        <f>IF('[1]BASE'!EI80="","",'[1]BASE'!EI80)</f>
      </c>
      <c r="R79" s="481">
        <f>IF('[1]BASE'!EJ80="","",'[1]BASE'!EJ80)</f>
      </c>
      <c r="S79" s="481">
        <f>IF('[1]BASE'!EK80="","",'[1]BASE'!EK80)</f>
      </c>
      <c r="T79" s="481">
        <f>IF('[1]BASE'!EL80="","",'[1]BASE'!EL80)</f>
      </c>
      <c r="U79" s="482"/>
      <c r="V79" s="477"/>
    </row>
    <row r="80" spans="2:22" s="471" customFormat="1" ht="19.5" customHeight="1">
      <c r="B80" s="472"/>
      <c r="C80" s="485">
        <f>IF('[1]BASE'!C81="","",'[1]BASE'!C81)</f>
        <v>65</v>
      </c>
      <c r="D80" s="485">
        <f>IF('[1]BASE'!D81="","",'[1]BASE'!D81)</f>
        <v>1418</v>
      </c>
      <c r="E80" s="485" t="str">
        <f>IF('[1]BASE'!E81="","",'[1]BASE'!E81)</f>
        <v>ROJAS - JUNIN</v>
      </c>
      <c r="F80" s="485">
        <f>IF('[1]BASE'!F81="","",'[1]BASE'!F81)</f>
        <v>132</v>
      </c>
      <c r="G80" s="486">
        <f>IF('[1]BASE'!G81="","",'[1]BASE'!G81)</f>
        <v>47.7</v>
      </c>
      <c r="H80" s="480" t="str">
        <f>'[1]BASE'!H81</f>
        <v>C</v>
      </c>
      <c r="I80" s="481">
        <f>IF('[1]BASE'!EA81="","",'[1]BASE'!EA81)</f>
      </c>
      <c r="J80" s="481">
        <f>IF('[1]BASE'!EB81="","",'[1]BASE'!EB81)</f>
      </c>
      <c r="K80" s="481">
        <f>IF('[1]BASE'!EC81="","",'[1]BASE'!EC81)</f>
      </c>
      <c r="L80" s="481">
        <f>IF('[1]BASE'!ED81="","",'[1]BASE'!ED81)</f>
      </c>
      <c r="M80" s="481">
        <f>IF('[1]BASE'!EE81="","",'[1]BASE'!EE81)</f>
      </c>
      <c r="N80" s="481">
        <f>IF('[1]BASE'!EF81="","",'[1]BASE'!EF81)</f>
      </c>
      <c r="O80" s="481">
        <f>IF('[1]BASE'!EG81="","",'[1]BASE'!EG81)</f>
      </c>
      <c r="P80" s="481">
        <f>IF('[1]BASE'!EH81="","",'[1]BASE'!EH81)</f>
        <v>2</v>
      </c>
      <c r="Q80" s="481">
        <f>IF('[1]BASE'!EI81="","",'[1]BASE'!EI81)</f>
      </c>
      <c r="R80" s="481">
        <f>IF('[1]BASE'!EJ81="","",'[1]BASE'!EJ81)</f>
      </c>
      <c r="S80" s="481">
        <f>IF('[1]BASE'!EK81="","",'[1]BASE'!EK81)</f>
      </c>
      <c r="T80" s="481">
        <f>IF('[1]BASE'!EL81="","",'[1]BASE'!EL81)</f>
      </c>
      <c r="U80" s="482"/>
      <c r="V80" s="477"/>
    </row>
    <row r="81" spans="2:22" s="471" customFormat="1" ht="19.5" customHeight="1">
      <c r="B81" s="472"/>
      <c r="C81" s="483">
        <f>IF('[1]BASE'!C82="","",'[1]BASE'!C82)</f>
        <v>66</v>
      </c>
      <c r="D81" s="483">
        <f>IF('[1]BASE'!D82="","",'[1]BASE'!D82)</f>
        <v>1407</v>
      </c>
      <c r="E81" s="483" t="str">
        <f>IF('[1]BASE'!E82="","",'[1]BASE'!E82)</f>
        <v>SALADILLO - LAS FLORES</v>
      </c>
      <c r="F81" s="483">
        <f>IF('[1]BASE'!F82="","",'[1]BASE'!F82)</f>
        <v>132</v>
      </c>
      <c r="G81" s="484">
        <f>IF('[1]BASE'!G82="","",'[1]BASE'!G82)</f>
        <v>76.3</v>
      </c>
      <c r="H81" s="480" t="str">
        <f>'[1]BASE'!H82</f>
        <v>C</v>
      </c>
      <c r="I81" s="481">
        <f>IF('[1]BASE'!EA82="","",'[1]BASE'!EA82)</f>
      </c>
      <c r="J81" s="481">
        <f>IF('[1]BASE'!EB82="","",'[1]BASE'!EB82)</f>
      </c>
      <c r="K81" s="481">
        <f>IF('[1]BASE'!EC82="","",'[1]BASE'!EC82)</f>
      </c>
      <c r="L81" s="481">
        <f>IF('[1]BASE'!ED82="","",'[1]BASE'!ED82)</f>
      </c>
      <c r="M81" s="481">
        <f>IF('[1]BASE'!EE82="","",'[1]BASE'!EE82)</f>
      </c>
      <c r="N81" s="481">
        <f>IF('[1]BASE'!EF82="","",'[1]BASE'!EF82)</f>
        <v>1</v>
      </c>
      <c r="O81" s="481">
        <f>IF('[1]BASE'!EG82="","",'[1]BASE'!EG82)</f>
      </c>
      <c r="P81" s="481">
        <f>IF('[1]BASE'!EH82="","",'[1]BASE'!EH82)</f>
      </c>
      <c r="Q81" s="481">
        <f>IF('[1]BASE'!EI82="","",'[1]BASE'!EI82)</f>
      </c>
      <c r="R81" s="481">
        <f>IF('[1]BASE'!EJ82="","",'[1]BASE'!EJ82)</f>
      </c>
      <c r="S81" s="481">
        <f>IF('[1]BASE'!EK82="","",'[1]BASE'!EK82)</f>
      </c>
      <c r="T81" s="481">
        <f>IF('[1]BASE'!EL82="","",'[1]BASE'!EL82)</f>
      </c>
      <c r="U81" s="482"/>
      <c r="V81" s="477"/>
    </row>
    <row r="82" spans="2:22" s="471" customFormat="1" ht="19.5" customHeight="1">
      <c r="B82" s="472"/>
      <c r="C82" s="485">
        <f>IF('[1]BASE'!C83="","",'[1]BASE'!C83)</f>
        <v>67</v>
      </c>
      <c r="D82" s="485">
        <f>IF('[1]BASE'!D83="","",'[1]BASE'!D83)</f>
        <v>1439</v>
      </c>
      <c r="E82" s="485" t="str">
        <f>IF('[1]BASE'!E83="","",'[1]BASE'!E83)</f>
        <v>SAN CLEMENTE - DOLORES</v>
      </c>
      <c r="F82" s="485">
        <f>IF('[1]BASE'!F83="","",'[1]BASE'!F83)</f>
        <v>132</v>
      </c>
      <c r="G82" s="486">
        <f>IF('[1]BASE'!G83="","",'[1]BASE'!G83)</f>
        <v>102.6</v>
      </c>
      <c r="H82" s="480" t="str">
        <f>'[1]BASE'!H83</f>
        <v>C</v>
      </c>
      <c r="I82" s="481">
        <f>IF('[1]BASE'!EA83="","",'[1]BASE'!EA83)</f>
      </c>
      <c r="J82" s="481">
        <f>IF('[1]BASE'!EB83="","",'[1]BASE'!EB83)</f>
      </c>
      <c r="K82" s="481">
        <f>IF('[1]BASE'!EC83="","",'[1]BASE'!EC83)</f>
      </c>
      <c r="L82" s="481">
        <f>IF('[1]BASE'!ED83="","",'[1]BASE'!ED83)</f>
      </c>
      <c r="M82" s="481">
        <f>IF('[1]BASE'!EE83="","",'[1]BASE'!EE83)</f>
      </c>
      <c r="N82" s="481">
        <f>IF('[1]BASE'!EF83="","",'[1]BASE'!EF83)</f>
      </c>
      <c r="O82" s="481">
        <f>IF('[1]BASE'!EG83="","",'[1]BASE'!EG83)</f>
      </c>
      <c r="P82" s="481">
        <f>IF('[1]BASE'!EH83="","",'[1]BASE'!EH83)</f>
      </c>
      <c r="Q82" s="481">
        <f>IF('[1]BASE'!EI83="","",'[1]BASE'!EI83)</f>
      </c>
      <c r="R82" s="481">
        <f>IF('[1]BASE'!EJ83="","",'[1]BASE'!EJ83)</f>
      </c>
      <c r="S82" s="481">
        <f>IF('[1]BASE'!EK83="","",'[1]BASE'!EK83)</f>
      </c>
      <c r="T82" s="481">
        <f>IF('[1]BASE'!EL83="","",'[1]BASE'!EL83)</f>
      </c>
      <c r="U82" s="482"/>
      <c r="V82" s="477"/>
    </row>
    <row r="83" spans="2:22" s="471" customFormat="1" ht="19.5" customHeight="1">
      <c r="B83" s="472"/>
      <c r="C83" s="483">
        <f>IF('[1]BASE'!C84="","",'[1]BASE'!C84)</f>
        <v>68</v>
      </c>
      <c r="D83" s="483" t="str">
        <f>IF('[1]BASE'!D84="","",'[1]BASE'!D84)</f>
        <v>C-000</v>
      </c>
      <c r="E83" s="483" t="str">
        <f>IF('[1]BASE'!E84="","",'[1]BASE'!E84)</f>
        <v>SAN CLEMENTE - MAR DEL TUYÚ - MAR DE AJÓ</v>
      </c>
      <c r="F83" s="483">
        <f>IF('[1]BASE'!F84="","",'[1]BASE'!F84)</f>
        <v>132</v>
      </c>
      <c r="G83" s="484">
        <f>IF('[1]BASE'!G84="","",'[1]BASE'!G84)</f>
        <v>39</v>
      </c>
      <c r="H83" s="480" t="str">
        <f>'[1]BASE'!H84</f>
        <v>B</v>
      </c>
      <c r="I83" s="481" t="str">
        <f>IF('[1]BASE'!EA84="","",'[1]BASE'!EA84)</f>
        <v>XXXX</v>
      </c>
      <c r="J83" s="481" t="str">
        <f>IF('[1]BASE'!EB84="","",'[1]BASE'!EB84)</f>
        <v>XXXX</v>
      </c>
      <c r="K83" s="481" t="str">
        <f>IF('[1]BASE'!EC84="","",'[1]BASE'!EC84)</f>
        <v>XXXX</v>
      </c>
      <c r="L83" s="481" t="str">
        <f>IF('[1]BASE'!ED84="","",'[1]BASE'!ED84)</f>
        <v>XXXX</v>
      </c>
      <c r="M83" s="481" t="str">
        <f>IF('[1]BASE'!EE84="","",'[1]BASE'!EE84)</f>
        <v>XXXX</v>
      </c>
      <c r="N83" s="481" t="str">
        <f>IF('[1]BASE'!EF84="","",'[1]BASE'!EF84)</f>
        <v>XXXX</v>
      </c>
      <c r="O83" s="481" t="str">
        <f>IF('[1]BASE'!EG84="","",'[1]BASE'!EG84)</f>
        <v>XXXX</v>
      </c>
      <c r="P83" s="481" t="str">
        <f>IF('[1]BASE'!EH84="","",'[1]BASE'!EH84)</f>
        <v>XXXX</v>
      </c>
      <c r="Q83" s="481" t="str">
        <f>IF('[1]BASE'!EI84="","",'[1]BASE'!EI84)</f>
        <v>XXXX</v>
      </c>
      <c r="R83" s="481" t="str">
        <f>IF('[1]BASE'!EJ84="","",'[1]BASE'!EJ84)</f>
        <v>XXXX</v>
      </c>
      <c r="S83" s="481" t="str">
        <f>IF('[1]BASE'!EK84="","",'[1]BASE'!EK84)</f>
        <v>XXXX</v>
      </c>
      <c r="T83" s="481" t="str">
        <f>IF('[1]BASE'!EL84="","",'[1]BASE'!EL84)</f>
        <v>XXXX</v>
      </c>
      <c r="U83" s="482"/>
      <c r="V83" s="477"/>
    </row>
    <row r="84" spans="2:22" s="471" customFormat="1" ht="19.5" customHeight="1">
      <c r="B84" s="472"/>
      <c r="C84" s="485">
        <f>IF('[1]BASE'!C85="","",'[1]BASE'!C85)</f>
        <v>69</v>
      </c>
      <c r="D84" s="485">
        <f>IF('[1]BASE'!D85="","",'[1]BASE'!D85)</f>
        <v>4293</v>
      </c>
      <c r="E84" s="485" t="str">
        <f>IF('[1]BASE'!E85="","",'[1]BASE'!E85)</f>
        <v>SAN CLEMENTE - LAS TONINAS</v>
      </c>
      <c r="F84" s="485">
        <f>IF('[1]BASE'!F85="","",'[1]BASE'!F85)</f>
        <v>132</v>
      </c>
      <c r="G84" s="486">
        <f>IF('[1]BASE'!G85="","",'[1]BASE'!G85)</f>
        <v>14.6</v>
      </c>
      <c r="H84" s="480" t="str">
        <f>'[1]BASE'!H85</f>
        <v>B</v>
      </c>
      <c r="I84" s="481">
        <f>IF('[1]BASE'!EA85="","",'[1]BASE'!EA85)</f>
      </c>
      <c r="J84" s="481">
        <f>IF('[1]BASE'!EB85="","",'[1]BASE'!EB85)</f>
      </c>
      <c r="K84" s="481">
        <f>IF('[1]BASE'!EC85="","",'[1]BASE'!EC85)</f>
      </c>
      <c r="L84" s="481">
        <f>IF('[1]BASE'!ED85="","",'[1]BASE'!ED85)</f>
      </c>
      <c r="M84" s="481">
        <f>IF('[1]BASE'!EE85="","",'[1]BASE'!EE85)</f>
      </c>
      <c r="N84" s="481">
        <f>IF('[1]BASE'!EF85="","",'[1]BASE'!EF85)</f>
      </c>
      <c r="O84" s="481">
        <f>IF('[1]BASE'!EG85="","",'[1]BASE'!EG85)</f>
        <v>1</v>
      </c>
      <c r="P84" s="481">
        <f>IF('[1]BASE'!EH85="","",'[1]BASE'!EH85)</f>
      </c>
      <c r="Q84" s="481">
        <f>IF('[1]BASE'!EI85="","",'[1]BASE'!EI85)</f>
      </c>
      <c r="R84" s="481">
        <f>IF('[1]BASE'!EJ85="","",'[1]BASE'!EJ85)</f>
      </c>
      <c r="S84" s="481">
        <f>IF('[1]BASE'!EK85="","",'[1]BASE'!EK85)</f>
      </c>
      <c r="T84" s="481">
        <f>IF('[1]BASE'!EL85="","",'[1]BASE'!EL85)</f>
      </c>
      <c r="U84" s="482"/>
      <c r="V84" s="477"/>
    </row>
    <row r="85" spans="2:22" s="471" customFormat="1" ht="19.5" customHeight="1">
      <c r="B85" s="472"/>
      <c r="C85" s="483">
        <f>IF('[1]BASE'!C86="","",'[1]BASE'!C86)</f>
        <v>70</v>
      </c>
      <c r="D85" s="483" t="str">
        <f>IF('[1]BASE'!D86="","",'[1]BASE'!D86)</f>
        <v>CE-003</v>
      </c>
      <c r="E85" s="483" t="str">
        <f>IF('[1]BASE'!E86="","",'[1]BASE'!E86)</f>
        <v>LAS TONINAS-MAR DEL TUYU-MAR DE AJO</v>
      </c>
      <c r="F85" s="483">
        <f>IF('[1]BASE'!F86="","",'[1]BASE'!F86)</f>
        <v>132</v>
      </c>
      <c r="G85" s="484">
        <f>IF('[1]BASE'!G86="","",'[1]BASE'!G86)</f>
        <v>24.4</v>
      </c>
      <c r="H85" s="480" t="str">
        <f>'[1]BASE'!H86</f>
        <v>B</v>
      </c>
      <c r="I85" s="481">
        <f>IF('[1]BASE'!EA86="","",'[1]BASE'!EA86)</f>
      </c>
      <c r="J85" s="481">
        <f>IF('[1]BASE'!EB86="","",'[1]BASE'!EB86)</f>
      </c>
      <c r="K85" s="481">
        <f>IF('[1]BASE'!EC86="","",'[1]BASE'!EC86)</f>
      </c>
      <c r="L85" s="481">
        <f>IF('[1]BASE'!ED86="","",'[1]BASE'!ED86)</f>
      </c>
      <c r="M85" s="481">
        <f>IF('[1]BASE'!EE86="","",'[1]BASE'!EE86)</f>
      </c>
      <c r="N85" s="481">
        <f>IF('[1]BASE'!EF86="","",'[1]BASE'!EF86)</f>
      </c>
      <c r="O85" s="481">
        <f>IF('[1]BASE'!EG86="","",'[1]BASE'!EG86)</f>
      </c>
      <c r="P85" s="481">
        <f>IF('[1]BASE'!EH86="","",'[1]BASE'!EH86)</f>
      </c>
      <c r="Q85" s="481">
        <f>IF('[1]BASE'!EI86="","",'[1]BASE'!EI86)</f>
      </c>
      <c r="R85" s="481">
        <f>IF('[1]BASE'!EJ86="","",'[1]BASE'!EJ86)</f>
      </c>
      <c r="S85" s="481">
        <f>IF('[1]BASE'!EK86="","",'[1]BASE'!EK86)</f>
      </c>
      <c r="T85" s="481">
        <f>IF('[1]BASE'!EL86="","",'[1]BASE'!EL86)</f>
      </c>
      <c r="U85" s="482"/>
      <c r="V85" s="477"/>
    </row>
    <row r="86" spans="2:22" s="471" customFormat="1" ht="19.5" customHeight="1">
      <c r="B86" s="472"/>
      <c r="C86" s="485">
        <f>IF('[1]BASE'!C87="","",'[1]BASE'!C87)</f>
        <v>71</v>
      </c>
      <c r="D86" s="485">
        <f>IF('[1]BASE'!D87="","",'[1]BASE'!D87)</f>
        <v>1999</v>
      </c>
      <c r="E86" s="485" t="str">
        <f>IF('[1]BASE'!E87="","",'[1]BASE'!E87)</f>
        <v>SAN NICOLÁS - VILLA CONSTITUCIÓN IND.</v>
      </c>
      <c r="F86" s="485">
        <f>IF('[1]BASE'!F87="","",'[1]BASE'!F87)</f>
        <v>132</v>
      </c>
      <c r="G86" s="486">
        <f>IF('[1]BASE'!G87="","",'[1]BASE'!G87)</f>
        <v>14.7</v>
      </c>
      <c r="H86" s="480" t="str">
        <f>'[1]BASE'!H87</f>
        <v>C</v>
      </c>
      <c r="I86" s="481">
        <f>IF('[1]BASE'!EA87="","",'[1]BASE'!EA87)</f>
      </c>
      <c r="J86" s="481">
        <f>IF('[1]BASE'!EB87="","",'[1]BASE'!EB87)</f>
      </c>
      <c r="K86" s="481">
        <f>IF('[1]BASE'!EC87="","",'[1]BASE'!EC87)</f>
      </c>
      <c r="L86" s="481">
        <f>IF('[1]BASE'!ED87="","",'[1]BASE'!ED87)</f>
      </c>
      <c r="M86" s="481">
        <f>IF('[1]BASE'!EE87="","",'[1]BASE'!EE87)</f>
      </c>
      <c r="N86" s="481">
        <f>IF('[1]BASE'!EF87="","",'[1]BASE'!EF87)</f>
      </c>
      <c r="O86" s="481">
        <f>IF('[1]BASE'!EG87="","",'[1]BASE'!EG87)</f>
      </c>
      <c r="P86" s="481">
        <f>IF('[1]BASE'!EH87="","",'[1]BASE'!EH87)</f>
      </c>
      <c r="Q86" s="481">
        <f>IF('[1]BASE'!EI87="","",'[1]BASE'!EI87)</f>
      </c>
      <c r="R86" s="481">
        <f>IF('[1]BASE'!EJ87="","",'[1]BASE'!EJ87)</f>
      </c>
      <c r="S86" s="481">
        <f>IF('[1]BASE'!EK87="","",'[1]BASE'!EK87)</f>
      </c>
      <c r="T86" s="481">
        <f>IF('[1]BASE'!EL87="","",'[1]BASE'!EL87)</f>
      </c>
      <c r="U86" s="482"/>
      <c r="V86" s="477"/>
    </row>
    <row r="87" spans="2:22" s="471" customFormat="1" ht="19.5" customHeight="1">
      <c r="B87" s="472"/>
      <c r="C87" s="483">
        <f>IF('[1]BASE'!C88="","",'[1]BASE'!C88)</f>
        <v>72</v>
      </c>
      <c r="D87" s="483">
        <f>IF('[1]BASE'!D88="","",'[1]BASE'!D88)</f>
        <v>1997</v>
      </c>
      <c r="E87" s="483" t="str">
        <f>IF('[1]BASE'!E88="","",'[1]BASE'!E88)</f>
        <v>SAN NICOLÁS - VILLA CONSTITUCIÓN RES.</v>
      </c>
      <c r="F87" s="483">
        <f>IF('[1]BASE'!F88="","",'[1]BASE'!F88)</f>
        <v>132</v>
      </c>
      <c r="G87" s="484">
        <f>IF('[1]BASE'!G88="","",'[1]BASE'!G88)</f>
        <v>13.6</v>
      </c>
      <c r="H87" s="480" t="str">
        <f>'[1]BASE'!H88</f>
        <v>B</v>
      </c>
      <c r="I87" s="481">
        <f>IF('[1]BASE'!EA88="","",'[1]BASE'!EA88)</f>
      </c>
      <c r="J87" s="481">
        <f>IF('[1]BASE'!EB88="","",'[1]BASE'!EB88)</f>
      </c>
      <c r="K87" s="481">
        <f>IF('[1]BASE'!EC88="","",'[1]BASE'!EC88)</f>
      </c>
      <c r="L87" s="481">
        <f>IF('[1]BASE'!ED88="","",'[1]BASE'!ED88)</f>
      </c>
      <c r="M87" s="481">
        <f>IF('[1]BASE'!EE88="","",'[1]BASE'!EE88)</f>
      </c>
      <c r="N87" s="481">
        <f>IF('[1]BASE'!EF88="","",'[1]BASE'!EF88)</f>
      </c>
      <c r="O87" s="481">
        <f>IF('[1]BASE'!EG88="","",'[1]BASE'!EG88)</f>
      </c>
      <c r="P87" s="481">
        <f>IF('[1]BASE'!EH88="","",'[1]BASE'!EH88)</f>
      </c>
      <c r="Q87" s="481">
        <f>IF('[1]BASE'!EI88="","",'[1]BASE'!EI88)</f>
      </c>
      <c r="R87" s="481">
        <f>IF('[1]BASE'!EJ88="","",'[1]BASE'!EJ88)</f>
      </c>
      <c r="S87" s="481">
        <f>IF('[1]BASE'!EK88="","",'[1]BASE'!EK88)</f>
      </c>
      <c r="T87" s="481">
        <f>IF('[1]BASE'!EL88="","",'[1]BASE'!EL88)</f>
      </c>
      <c r="U87" s="482"/>
      <c r="V87" s="477"/>
    </row>
    <row r="88" spans="2:22" s="471" customFormat="1" ht="19.5" customHeight="1">
      <c r="B88" s="472"/>
      <c r="C88" s="485">
        <f>IF('[1]BASE'!C89="","",'[1]BASE'!C89)</f>
        <v>73</v>
      </c>
      <c r="D88" s="485" t="str">
        <f>IF('[1]BASE'!D89="","",'[1]BASE'!D89)</f>
        <v>CE-000</v>
      </c>
      <c r="E88" s="485" t="str">
        <f>IF('[1]BASE'!E89="","",'[1]BASE'!E89)</f>
        <v>SAN NICOLAS EXTG - SAN NICOLAS</v>
      </c>
      <c r="F88" s="485">
        <f>IF('[1]BASE'!F89="","",'[1]BASE'!F89)</f>
        <v>132</v>
      </c>
      <c r="G88" s="486">
        <f>IF('[1]BASE'!G89="","",'[1]BASE'!G89)</f>
        <v>0.4</v>
      </c>
      <c r="H88" s="480" t="str">
        <f>'[1]BASE'!H89</f>
        <v>C</v>
      </c>
      <c r="I88" s="481" t="str">
        <f>IF('[1]BASE'!EA89="","",'[1]BASE'!EA89)</f>
        <v>XXXX</v>
      </c>
      <c r="J88" s="481" t="str">
        <f>IF('[1]BASE'!EB89="","",'[1]BASE'!EB89)</f>
        <v>XXXX</v>
      </c>
      <c r="K88" s="481" t="str">
        <f>IF('[1]BASE'!EC89="","",'[1]BASE'!EC89)</f>
        <v>XXXX</v>
      </c>
      <c r="L88" s="481" t="str">
        <f>IF('[1]BASE'!ED89="","",'[1]BASE'!ED89)</f>
        <v>XXXX</v>
      </c>
      <c r="M88" s="481" t="str">
        <f>IF('[1]BASE'!EE89="","",'[1]BASE'!EE89)</f>
        <v>XXXX</v>
      </c>
      <c r="N88" s="481" t="str">
        <f>IF('[1]BASE'!EF89="","",'[1]BASE'!EF89)</f>
        <v>XXXX</v>
      </c>
      <c r="O88" s="481" t="str">
        <f>IF('[1]BASE'!EG89="","",'[1]BASE'!EG89)</f>
        <v>XXXX</v>
      </c>
      <c r="P88" s="481" t="str">
        <f>IF('[1]BASE'!EH89="","",'[1]BASE'!EH89)</f>
        <v>XXXX</v>
      </c>
      <c r="Q88" s="481" t="str">
        <f>IF('[1]BASE'!EI89="","",'[1]BASE'!EI89)</f>
        <v>XXXX</v>
      </c>
      <c r="R88" s="481" t="str">
        <f>IF('[1]BASE'!EJ89="","",'[1]BASE'!EJ89)</f>
        <v>XXXX</v>
      </c>
      <c r="S88" s="481" t="str">
        <f>IF('[1]BASE'!EK89="","",'[1]BASE'!EK89)</f>
        <v>XXXX</v>
      </c>
      <c r="T88" s="481" t="str">
        <f>IF('[1]BASE'!EL89="","",'[1]BASE'!EL89)</f>
        <v>XXXX</v>
      </c>
      <c r="U88" s="482"/>
      <c r="V88" s="477"/>
    </row>
    <row r="89" spans="2:22" s="471" customFormat="1" ht="19.5" customHeight="1">
      <c r="B89" s="472"/>
      <c r="C89" s="483">
        <f>IF('[1]BASE'!C90="","",'[1]BASE'!C90)</f>
        <v>74</v>
      </c>
      <c r="D89" s="483">
        <f>IF('[1]BASE'!D90="","",'[1]BASE'!D90)</f>
        <v>2957</v>
      </c>
      <c r="E89" s="483" t="str">
        <f>IF('[1]BASE'!E90="","",'[1]BASE'!E90)</f>
        <v>SAN PEDRO - EASTMAN T</v>
      </c>
      <c r="F89" s="483">
        <f>IF('[1]BASE'!F90="","",'[1]BASE'!F90)</f>
        <v>132</v>
      </c>
      <c r="G89" s="484">
        <f>IF('[1]BASE'!G90="","",'[1]BASE'!G90)</f>
        <v>63.1</v>
      </c>
      <c r="H89" s="480" t="str">
        <f>'[1]BASE'!H90</f>
        <v>C</v>
      </c>
      <c r="I89" s="481">
        <f>IF('[1]BASE'!EA90="","",'[1]BASE'!EA90)</f>
        <v>1</v>
      </c>
      <c r="J89" s="481">
        <f>IF('[1]BASE'!EB90="","",'[1]BASE'!EB90)</f>
      </c>
      <c r="K89" s="481">
        <f>IF('[1]BASE'!EC90="","",'[1]BASE'!EC90)</f>
      </c>
      <c r="L89" s="481">
        <f>IF('[1]BASE'!ED90="","",'[1]BASE'!ED90)</f>
      </c>
      <c r="M89" s="481">
        <f>IF('[1]BASE'!EE90="","",'[1]BASE'!EE90)</f>
      </c>
      <c r="N89" s="481">
        <f>IF('[1]BASE'!EF90="","",'[1]BASE'!EF90)</f>
      </c>
      <c r="O89" s="481">
        <f>IF('[1]BASE'!EG90="","",'[1]BASE'!EG90)</f>
      </c>
      <c r="P89" s="481">
        <f>IF('[1]BASE'!EH90="","",'[1]BASE'!EH90)</f>
      </c>
      <c r="Q89" s="481">
        <f>IF('[1]BASE'!EI90="","",'[1]BASE'!EI90)</f>
      </c>
      <c r="R89" s="481">
        <f>IF('[1]BASE'!EJ90="","",'[1]BASE'!EJ90)</f>
      </c>
      <c r="S89" s="481">
        <f>IF('[1]BASE'!EK90="","",'[1]BASE'!EK90)</f>
      </c>
      <c r="T89" s="481">
        <f>IF('[1]BASE'!EL90="","",'[1]BASE'!EL90)</f>
      </c>
      <c r="U89" s="482"/>
      <c r="V89" s="477"/>
    </row>
    <row r="90" spans="2:22" s="471" customFormat="1" ht="19.5" customHeight="1">
      <c r="B90" s="472"/>
      <c r="C90" s="485">
        <f>IF('[1]BASE'!C91="","",'[1]BASE'!C91)</f>
        <v>75</v>
      </c>
      <c r="D90" s="485">
        <f>IF('[1]BASE'!D91="","",'[1]BASE'!D91)</f>
        <v>1427</v>
      </c>
      <c r="E90" s="485" t="str">
        <f>IF('[1]BASE'!E91="","",'[1]BASE'!E91)</f>
        <v>SAN PEDRO - PAPEL PRENSA</v>
      </c>
      <c r="F90" s="485">
        <f>IF('[1]BASE'!F91="","",'[1]BASE'!F91)</f>
        <v>132</v>
      </c>
      <c r="G90" s="486">
        <f>IF('[1]BASE'!G91="","",'[1]BASE'!G91)</f>
        <v>10.9</v>
      </c>
      <c r="H90" s="480" t="str">
        <f>'[1]BASE'!H91</f>
        <v>B</v>
      </c>
      <c r="I90" s="481">
        <f>IF('[1]BASE'!EA91="","",'[1]BASE'!EA91)</f>
      </c>
      <c r="J90" s="481">
        <f>IF('[1]BASE'!EB91="","",'[1]BASE'!EB91)</f>
      </c>
      <c r="K90" s="481">
        <f>IF('[1]BASE'!EC91="","",'[1]BASE'!EC91)</f>
      </c>
      <c r="L90" s="481">
        <f>IF('[1]BASE'!ED91="","",'[1]BASE'!ED91)</f>
      </c>
      <c r="M90" s="481">
        <f>IF('[1]BASE'!EE91="","",'[1]BASE'!EE91)</f>
      </c>
      <c r="N90" s="481">
        <f>IF('[1]BASE'!EF91="","",'[1]BASE'!EF91)</f>
      </c>
      <c r="O90" s="481">
        <f>IF('[1]BASE'!EG91="","",'[1]BASE'!EG91)</f>
      </c>
      <c r="P90" s="481">
        <f>IF('[1]BASE'!EH91="","",'[1]BASE'!EH91)</f>
      </c>
      <c r="Q90" s="481">
        <f>IF('[1]BASE'!EI91="","",'[1]BASE'!EI91)</f>
      </c>
      <c r="R90" s="481">
        <f>IF('[1]BASE'!EJ91="","",'[1]BASE'!EJ91)</f>
      </c>
      <c r="S90" s="481">
        <f>IF('[1]BASE'!EK91="","",'[1]BASE'!EK91)</f>
      </c>
      <c r="T90" s="481">
        <f>IF('[1]BASE'!EL91="","",'[1]BASE'!EL91)</f>
      </c>
      <c r="U90" s="482"/>
      <c r="V90" s="477"/>
    </row>
    <row r="91" spans="2:22" s="471" customFormat="1" ht="19.5" customHeight="1">
      <c r="B91" s="472"/>
      <c r="C91" s="483">
        <f>IF('[1]BASE'!C92="","",'[1]BASE'!C92)</f>
        <v>76</v>
      </c>
      <c r="D91" s="483" t="str">
        <f>IF('[1]BASE'!D92="","",'[1]BASE'!D92)</f>
        <v>CE-000</v>
      </c>
      <c r="E91" s="483" t="str">
        <f>IF('[1]BASE'!E92="","",'[1]BASE'!E92)</f>
        <v>SAN PEDRO - SAN NICOLÁS</v>
      </c>
      <c r="F91" s="483">
        <f>IF('[1]BASE'!F92="","",'[1]BASE'!F92)</f>
        <v>132</v>
      </c>
      <c r="G91" s="484">
        <f>IF('[1]BASE'!G92="","",'[1]BASE'!G92)</f>
        <v>65</v>
      </c>
      <c r="H91" s="480" t="str">
        <f>'[1]BASE'!H92</f>
        <v>C</v>
      </c>
      <c r="I91" s="481" t="str">
        <f>IF('[1]BASE'!EA92="","",'[1]BASE'!EA92)</f>
        <v>XXXX</v>
      </c>
      <c r="J91" s="481" t="str">
        <f>IF('[1]BASE'!EB92="","",'[1]BASE'!EB92)</f>
        <v>XXXX</v>
      </c>
      <c r="K91" s="481" t="str">
        <f>IF('[1]BASE'!EC92="","",'[1]BASE'!EC92)</f>
        <v>XXXX</v>
      </c>
      <c r="L91" s="481" t="str">
        <f>IF('[1]BASE'!ED92="","",'[1]BASE'!ED92)</f>
        <v>XXXX</v>
      </c>
      <c r="M91" s="481" t="str">
        <f>IF('[1]BASE'!EE92="","",'[1]BASE'!EE92)</f>
        <v>XXXX</v>
      </c>
      <c r="N91" s="481" t="str">
        <f>IF('[1]BASE'!EF92="","",'[1]BASE'!EF92)</f>
        <v>XXXX</v>
      </c>
      <c r="O91" s="481" t="str">
        <f>IF('[1]BASE'!EG92="","",'[1]BASE'!EG92)</f>
        <v>XXXX</v>
      </c>
      <c r="P91" s="481" t="str">
        <f>IF('[1]BASE'!EH92="","",'[1]BASE'!EH92)</f>
        <v>XXXX</v>
      </c>
      <c r="Q91" s="481" t="str">
        <f>IF('[1]BASE'!EI92="","",'[1]BASE'!EI92)</f>
        <v>XXXX</v>
      </c>
      <c r="R91" s="481" t="str">
        <f>IF('[1]BASE'!EJ92="","",'[1]BASE'!EJ92)</f>
        <v>XXXX</v>
      </c>
      <c r="S91" s="481" t="str">
        <f>IF('[1]BASE'!EK92="","",'[1]BASE'!EK92)</f>
        <v>XXXX</v>
      </c>
      <c r="T91" s="481" t="str">
        <f>IF('[1]BASE'!EL92="","",'[1]BASE'!EL92)</f>
        <v>XXXX</v>
      </c>
      <c r="U91" s="482"/>
      <c r="V91" s="477"/>
    </row>
    <row r="92" spans="2:22" s="471" customFormat="1" ht="19.5" customHeight="1">
      <c r="B92" s="472"/>
      <c r="C92" s="485">
        <f>IF('[1]BASE'!C93="","",'[1]BASE'!C93)</f>
        <v>77</v>
      </c>
      <c r="D92" s="485">
        <f>IF('[1]BASE'!D93="","",'[1]BASE'!D93)</f>
        <v>4277</v>
      </c>
      <c r="E92" s="485" t="str">
        <f>IF('[1]BASE'!E93="","",'[1]BASE'!E93)</f>
        <v>SAN PEDRO - RAMALLO INDUSTRIAL</v>
      </c>
      <c r="F92" s="485">
        <f>IF('[1]BASE'!F93="","",'[1]BASE'!F93)</f>
        <v>132</v>
      </c>
      <c r="G92" s="486">
        <f>IF('[1]BASE'!G93="","",'[1]BASE'!G93)</f>
        <v>58</v>
      </c>
      <c r="H92" s="480" t="str">
        <f>'[1]BASE'!H93</f>
        <v>C</v>
      </c>
      <c r="I92" s="481">
        <f>IF('[1]BASE'!EA93="","",'[1]BASE'!EA93)</f>
      </c>
      <c r="J92" s="481">
        <f>IF('[1]BASE'!EB93="","",'[1]BASE'!EB93)</f>
      </c>
      <c r="K92" s="481">
        <f>IF('[1]BASE'!EC93="","",'[1]BASE'!EC93)</f>
      </c>
      <c r="L92" s="481">
        <f>IF('[1]BASE'!ED93="","",'[1]BASE'!ED93)</f>
      </c>
      <c r="M92" s="481">
        <f>IF('[1]BASE'!EE93="","",'[1]BASE'!EE93)</f>
        <v>1</v>
      </c>
      <c r="N92" s="481">
        <f>IF('[1]BASE'!EF93="","",'[1]BASE'!EF93)</f>
      </c>
      <c r="O92" s="481">
        <f>IF('[1]BASE'!EG93="","",'[1]BASE'!EG93)</f>
        <v>1</v>
      </c>
      <c r="P92" s="481">
        <f>IF('[1]BASE'!EH93="","",'[1]BASE'!EH93)</f>
        <v>1</v>
      </c>
      <c r="Q92" s="481">
        <f>IF('[1]BASE'!EI93="","",'[1]BASE'!EI93)</f>
      </c>
      <c r="R92" s="481">
        <f>IF('[1]BASE'!EJ93="","",'[1]BASE'!EJ93)</f>
      </c>
      <c r="S92" s="481">
        <f>IF('[1]BASE'!EK93="","",'[1]BASE'!EK93)</f>
      </c>
      <c r="T92" s="481">
        <f>IF('[1]BASE'!EL93="","",'[1]BASE'!EL93)</f>
      </c>
      <c r="U92" s="482"/>
      <c r="V92" s="477"/>
    </row>
    <row r="93" spans="2:22" s="471" customFormat="1" ht="19.5" customHeight="1">
      <c r="B93" s="472"/>
      <c r="C93" s="483">
        <f>IF('[1]BASE'!C94="","",'[1]BASE'!C94)</f>
        <v>78</v>
      </c>
      <c r="D93" s="483">
        <f>IF('[1]BASE'!D94="","",'[1]BASE'!D94)</f>
        <v>4278</v>
      </c>
      <c r="E93" s="483" t="str">
        <f>IF('[1]BASE'!E94="","",'[1]BASE'!E94)</f>
        <v>SAN NICOLÁS - RAMALLO INDUSTRIAL</v>
      </c>
      <c r="F93" s="483">
        <f>IF('[1]BASE'!F94="","",'[1]BASE'!F94)</f>
        <v>132</v>
      </c>
      <c r="G93" s="484">
        <f>IF('[1]BASE'!G94="","",'[1]BASE'!G94)</f>
        <v>23.5</v>
      </c>
      <c r="H93" s="480" t="str">
        <f>'[1]BASE'!H94</f>
        <v>C</v>
      </c>
      <c r="I93" s="481">
        <f>IF('[1]BASE'!EA94="","",'[1]BASE'!EA94)</f>
      </c>
      <c r="J93" s="481">
        <f>IF('[1]BASE'!EB94="","",'[1]BASE'!EB94)</f>
      </c>
      <c r="K93" s="481">
        <f>IF('[1]BASE'!EC94="","",'[1]BASE'!EC94)</f>
      </c>
      <c r="L93" s="481">
        <f>IF('[1]BASE'!ED94="","",'[1]BASE'!ED94)</f>
      </c>
      <c r="M93" s="481">
        <f>IF('[1]BASE'!EE94="","",'[1]BASE'!EE94)</f>
      </c>
      <c r="N93" s="481">
        <f>IF('[1]BASE'!EF94="","",'[1]BASE'!EF94)</f>
      </c>
      <c r="O93" s="481">
        <f>IF('[1]BASE'!EG94="","",'[1]BASE'!EG94)</f>
      </c>
      <c r="P93" s="481">
        <f>IF('[1]BASE'!EH94="","",'[1]BASE'!EH94)</f>
      </c>
      <c r="Q93" s="481">
        <f>IF('[1]BASE'!EI94="","",'[1]BASE'!EI94)</f>
      </c>
      <c r="R93" s="481">
        <f>IF('[1]BASE'!EJ94="","",'[1]BASE'!EJ94)</f>
      </c>
      <c r="S93" s="481">
        <f>IF('[1]BASE'!EK94="","",'[1]BASE'!EK94)</f>
      </c>
      <c r="T93" s="481">
        <f>IF('[1]BASE'!EL94="","",'[1]BASE'!EL94)</f>
      </c>
      <c r="U93" s="482"/>
      <c r="V93" s="477"/>
    </row>
    <row r="94" spans="2:22" s="471" customFormat="1" ht="19.5" customHeight="1">
      <c r="B94" s="472"/>
      <c r="C94" s="485">
        <f>IF('[1]BASE'!C95="","",'[1]BASE'!C95)</f>
        <v>79</v>
      </c>
      <c r="D94" s="485">
        <f>IF('[1]BASE'!D95="","",'[1]BASE'!D95)</f>
        <v>1517</v>
      </c>
      <c r="E94" s="485" t="str">
        <f>IF('[1]BASE'!E95="","",'[1]BASE'!E95)</f>
        <v>TANDIL - BALCARCE</v>
      </c>
      <c r="F94" s="485">
        <f>IF('[1]BASE'!F95="","",'[1]BASE'!F95)</f>
        <v>132</v>
      </c>
      <c r="G94" s="486">
        <f>IF('[1]BASE'!G95="","",'[1]BASE'!G95)</f>
        <v>103.6</v>
      </c>
      <c r="H94" s="480" t="str">
        <f>'[1]BASE'!H95</f>
        <v>C</v>
      </c>
      <c r="I94" s="481">
        <f>IF('[1]BASE'!EA95="","",'[1]BASE'!EA95)</f>
      </c>
      <c r="J94" s="481">
        <f>IF('[1]BASE'!EB95="","",'[1]BASE'!EB95)</f>
      </c>
      <c r="K94" s="481">
        <f>IF('[1]BASE'!EC95="","",'[1]BASE'!EC95)</f>
      </c>
      <c r="L94" s="481">
        <f>IF('[1]BASE'!ED95="","",'[1]BASE'!ED95)</f>
      </c>
      <c r="M94" s="481">
        <f>IF('[1]BASE'!EE95="","",'[1]BASE'!EE95)</f>
      </c>
      <c r="N94" s="481">
        <f>IF('[1]BASE'!EF95="","",'[1]BASE'!EF95)</f>
      </c>
      <c r="O94" s="481">
        <f>IF('[1]BASE'!EG95="","",'[1]BASE'!EG95)</f>
      </c>
      <c r="P94" s="481">
        <f>IF('[1]BASE'!EH95="","",'[1]BASE'!EH95)</f>
      </c>
      <c r="Q94" s="481">
        <f>IF('[1]BASE'!EI95="","",'[1]BASE'!EI95)</f>
      </c>
      <c r="R94" s="481">
        <f>IF('[1]BASE'!EJ95="","",'[1]BASE'!EJ95)</f>
      </c>
      <c r="S94" s="481">
        <f>IF('[1]BASE'!EK95="","",'[1]BASE'!EK95)</f>
      </c>
      <c r="T94" s="481">
        <f>IF('[1]BASE'!EL95="","",'[1]BASE'!EL95)</f>
      </c>
      <c r="U94" s="482"/>
      <c r="V94" s="477"/>
    </row>
    <row r="95" spans="2:22" s="471" customFormat="1" ht="19.5" customHeight="1">
      <c r="B95" s="472"/>
      <c r="C95" s="483">
        <f>IF('[1]BASE'!C96="","",'[1]BASE'!C96)</f>
        <v>80</v>
      </c>
      <c r="D95" s="483">
        <f>IF('[1]BASE'!D96="","",'[1]BASE'!D96)</f>
        <v>1519</v>
      </c>
      <c r="E95" s="483" t="str">
        <f>IF('[1]BASE'!E96="","",'[1]BASE'!E96)</f>
        <v>TANDIL - NECOCHEA</v>
      </c>
      <c r="F95" s="483">
        <f>IF('[1]BASE'!F96="","",'[1]BASE'!F96)</f>
        <v>132</v>
      </c>
      <c r="G95" s="484">
        <f>IF('[1]BASE'!G96="","",'[1]BASE'!G96)</f>
        <v>149.2</v>
      </c>
      <c r="H95" s="480" t="str">
        <f>'[1]BASE'!H96</f>
        <v>C</v>
      </c>
      <c r="I95" s="481">
        <f>IF('[1]BASE'!EA96="","",'[1]BASE'!EA96)</f>
      </c>
      <c r="J95" s="481">
        <f>IF('[1]BASE'!EB96="","",'[1]BASE'!EB96)</f>
      </c>
      <c r="K95" s="481">
        <f>IF('[1]BASE'!EC96="","",'[1]BASE'!EC96)</f>
      </c>
      <c r="L95" s="481">
        <f>IF('[1]BASE'!ED96="","",'[1]BASE'!ED96)</f>
      </c>
      <c r="M95" s="481">
        <f>IF('[1]BASE'!EE96="","",'[1]BASE'!EE96)</f>
      </c>
      <c r="N95" s="481">
        <f>IF('[1]BASE'!EF96="","",'[1]BASE'!EF96)</f>
      </c>
      <c r="O95" s="481">
        <f>IF('[1]BASE'!EG96="","",'[1]BASE'!EG96)</f>
      </c>
      <c r="P95" s="481">
        <f>IF('[1]BASE'!EH96="","",'[1]BASE'!EH96)</f>
      </c>
      <c r="Q95" s="481">
        <f>IF('[1]BASE'!EI96="","",'[1]BASE'!EI96)</f>
      </c>
      <c r="R95" s="481">
        <f>IF('[1]BASE'!EJ96="","",'[1]BASE'!EJ96)</f>
      </c>
      <c r="S95" s="481">
        <f>IF('[1]BASE'!EK96="","",'[1]BASE'!EK96)</f>
      </c>
      <c r="T95" s="481">
        <f>IF('[1]BASE'!EL96="","",'[1]BASE'!EL96)</f>
      </c>
      <c r="U95" s="482"/>
      <c r="V95" s="477"/>
    </row>
    <row r="96" spans="2:22" s="471" customFormat="1" ht="19.5" customHeight="1">
      <c r="B96" s="472"/>
      <c r="C96" s="485">
        <f>IF('[1]BASE'!C97="","",'[1]BASE'!C97)</f>
        <v>81</v>
      </c>
      <c r="D96" s="485">
        <f>IF('[1]BASE'!D97="","",'[1]BASE'!D97)</f>
        <v>1518</v>
      </c>
      <c r="E96" s="485" t="str">
        <f>IF('[1]BASE'!E97="","",'[1]BASE'!E97)</f>
        <v>TANDIL - BARKER</v>
      </c>
      <c r="F96" s="485">
        <f>IF('[1]BASE'!F97="","",'[1]BASE'!F97)</f>
        <v>132</v>
      </c>
      <c r="G96" s="486">
        <f>IF('[1]BASE'!G97="","",'[1]BASE'!G97)</f>
        <v>47.7</v>
      </c>
      <c r="H96" s="480" t="str">
        <f>'[1]BASE'!H97</f>
        <v>C</v>
      </c>
      <c r="I96" s="481">
        <f>IF('[1]BASE'!EA97="","",'[1]BASE'!EA97)</f>
      </c>
      <c r="J96" s="481">
        <f>IF('[1]BASE'!EB97="","",'[1]BASE'!EB97)</f>
      </c>
      <c r="K96" s="481">
        <f>IF('[1]BASE'!EC97="","",'[1]BASE'!EC97)</f>
      </c>
      <c r="L96" s="481">
        <f>IF('[1]BASE'!ED97="","",'[1]BASE'!ED97)</f>
      </c>
      <c r="M96" s="481">
        <f>IF('[1]BASE'!EE97="","",'[1]BASE'!EE97)</f>
      </c>
      <c r="N96" s="481">
        <f>IF('[1]BASE'!EF97="","",'[1]BASE'!EF97)</f>
      </c>
      <c r="O96" s="481">
        <f>IF('[1]BASE'!EG97="","",'[1]BASE'!EG97)</f>
      </c>
      <c r="P96" s="481">
        <f>IF('[1]BASE'!EH97="","",'[1]BASE'!EH97)</f>
      </c>
      <c r="Q96" s="481">
        <f>IF('[1]BASE'!EI97="","",'[1]BASE'!EI97)</f>
      </c>
      <c r="R96" s="481">
        <f>IF('[1]BASE'!EJ97="","",'[1]BASE'!EJ97)</f>
      </c>
      <c r="S96" s="481">
        <f>IF('[1]BASE'!EK97="","",'[1]BASE'!EK97)</f>
      </c>
      <c r="T96" s="481">
        <f>IF('[1]BASE'!EL97="","",'[1]BASE'!EL97)</f>
      </c>
      <c r="U96" s="482"/>
      <c r="V96" s="477"/>
    </row>
    <row r="97" spans="2:22" s="471" customFormat="1" ht="19.5" customHeight="1">
      <c r="B97" s="472"/>
      <c r="C97" s="483">
        <f>IF('[1]BASE'!C98="","",'[1]BASE'!C98)</f>
        <v>82</v>
      </c>
      <c r="D97" s="483">
        <f>IF('[1]BASE'!D98="","",'[1]BASE'!D98)</f>
        <v>2712</v>
      </c>
      <c r="E97" s="483" t="str">
        <f>IF('[1]BASE'!E98="","",'[1]BASE'!E98)</f>
        <v>TRENQUE LAUQUEN - GRAL. PICO</v>
      </c>
      <c r="F97" s="483">
        <f>IF('[1]BASE'!F98="","",'[1]BASE'!F98)</f>
        <v>132</v>
      </c>
      <c r="G97" s="484">
        <f>IF('[1]BASE'!G98="","",'[1]BASE'!G98)</f>
        <v>77</v>
      </c>
      <c r="H97" s="480" t="str">
        <f>'[1]BASE'!H98</f>
        <v>C</v>
      </c>
      <c r="I97" s="481">
        <f>IF('[1]BASE'!EA98="","",'[1]BASE'!EA98)</f>
      </c>
      <c r="J97" s="481">
        <f>IF('[1]BASE'!EB98="","",'[1]BASE'!EB98)</f>
      </c>
      <c r="K97" s="481">
        <f>IF('[1]BASE'!EC98="","",'[1]BASE'!EC98)</f>
      </c>
      <c r="L97" s="481">
        <f>IF('[1]BASE'!ED98="","",'[1]BASE'!ED98)</f>
      </c>
      <c r="M97" s="481">
        <f>IF('[1]BASE'!EE98="","",'[1]BASE'!EE98)</f>
      </c>
      <c r="N97" s="481">
        <f>IF('[1]BASE'!EF98="","",'[1]BASE'!EF98)</f>
      </c>
      <c r="O97" s="481">
        <f>IF('[1]BASE'!EG98="","",'[1]BASE'!EG98)</f>
      </c>
      <c r="P97" s="481">
        <f>IF('[1]BASE'!EH98="","",'[1]BASE'!EH98)</f>
      </c>
      <c r="Q97" s="481">
        <f>IF('[1]BASE'!EI98="","",'[1]BASE'!EI98)</f>
      </c>
      <c r="R97" s="481">
        <f>IF('[1]BASE'!EJ98="","",'[1]BASE'!EJ98)</f>
      </c>
      <c r="S97" s="481">
        <f>IF('[1]BASE'!EK98="","",'[1]BASE'!EK98)</f>
      </c>
      <c r="T97" s="481">
        <f>IF('[1]BASE'!EL98="","",'[1]BASE'!EL98)</f>
      </c>
      <c r="U97" s="482"/>
      <c r="V97" s="477"/>
    </row>
    <row r="98" spans="2:22" s="471" customFormat="1" ht="19.5" customHeight="1">
      <c r="B98" s="472"/>
      <c r="C98" s="485">
        <f>IF('[1]BASE'!C99="","",'[1]BASE'!C99)</f>
        <v>83</v>
      </c>
      <c r="D98" s="485">
        <f>IF('[1]BASE'!D99="","",'[1]BASE'!D99)</f>
        <v>1402</v>
      </c>
      <c r="E98" s="485" t="str">
        <f>IF('[1]BASE'!E99="","",'[1]BASE'!E99)</f>
        <v>TRENQUE LAUQUEN - HENDERSON</v>
      </c>
      <c r="F98" s="485">
        <f>IF('[1]BASE'!F99="","",'[1]BASE'!F99)</f>
        <v>132</v>
      </c>
      <c r="G98" s="486">
        <f>IF('[1]BASE'!G99="","",'[1]BASE'!G99)</f>
        <v>105.4</v>
      </c>
      <c r="H98" s="480" t="str">
        <f>'[1]BASE'!H99</f>
        <v>A</v>
      </c>
      <c r="I98" s="481">
        <f>IF('[1]BASE'!EA99="","",'[1]BASE'!EA99)</f>
      </c>
      <c r="J98" s="481">
        <f>IF('[1]BASE'!EB99="","",'[1]BASE'!EB99)</f>
      </c>
      <c r="K98" s="481">
        <f>IF('[1]BASE'!EC99="","",'[1]BASE'!EC99)</f>
      </c>
      <c r="L98" s="481">
        <f>IF('[1]BASE'!ED99="","",'[1]BASE'!ED99)</f>
      </c>
      <c r="M98" s="481">
        <f>IF('[1]BASE'!EE99="","",'[1]BASE'!EE99)</f>
      </c>
      <c r="N98" s="481">
        <f>IF('[1]BASE'!EF99="","",'[1]BASE'!EF99)</f>
      </c>
      <c r="O98" s="481">
        <f>IF('[1]BASE'!EG99="","",'[1]BASE'!EG99)</f>
      </c>
      <c r="P98" s="481">
        <f>IF('[1]BASE'!EH99="","",'[1]BASE'!EH99)</f>
      </c>
      <c r="Q98" s="481">
        <f>IF('[1]BASE'!EI99="","",'[1]BASE'!EI99)</f>
      </c>
      <c r="R98" s="481">
        <f>IF('[1]BASE'!EJ99="","",'[1]BASE'!EJ99)</f>
      </c>
      <c r="S98" s="481">
        <f>IF('[1]BASE'!EK99="","",'[1]BASE'!EK99)</f>
      </c>
      <c r="T98" s="481">
        <f>IF('[1]BASE'!EL99="","",'[1]BASE'!EL99)</f>
      </c>
      <c r="U98" s="482"/>
      <c r="V98" s="477"/>
    </row>
    <row r="99" spans="2:22" s="471" customFormat="1" ht="19.5" customHeight="1">
      <c r="B99" s="472"/>
      <c r="C99" s="483">
        <f>IF('[1]BASE'!C100="","",'[1]BASE'!C100)</f>
        <v>84</v>
      </c>
      <c r="D99" s="483">
        <f>IF('[1]BASE'!D100="","",'[1]BASE'!D100)</f>
        <v>1382</v>
      </c>
      <c r="E99" s="483" t="str">
        <f>IF('[1]BASE'!E100="","",'[1]BASE'!E100)</f>
        <v>URBANA SAN NICOLÁS - SAN NICOLAS</v>
      </c>
      <c r="F99" s="483">
        <f>IF('[1]BASE'!F100="","",'[1]BASE'!F100)</f>
        <v>132</v>
      </c>
      <c r="G99" s="484">
        <f>IF('[1]BASE'!G100="","",'[1]BASE'!G100)</f>
        <v>6.5</v>
      </c>
      <c r="H99" s="480" t="str">
        <f>'[1]BASE'!H100</f>
        <v>C</v>
      </c>
      <c r="I99" s="481">
        <f>IF('[1]BASE'!EA100="","",'[1]BASE'!EA100)</f>
      </c>
      <c r="J99" s="481">
        <f>IF('[1]BASE'!EB100="","",'[1]BASE'!EB100)</f>
      </c>
      <c r="K99" s="481">
        <f>IF('[1]BASE'!EC100="","",'[1]BASE'!EC100)</f>
      </c>
      <c r="L99" s="481">
        <f>IF('[1]BASE'!ED100="","",'[1]BASE'!ED100)</f>
      </c>
      <c r="M99" s="481">
        <f>IF('[1]BASE'!EE100="","",'[1]BASE'!EE100)</f>
      </c>
      <c r="N99" s="481">
        <f>IF('[1]BASE'!EF100="","",'[1]BASE'!EF100)</f>
      </c>
      <c r="O99" s="481">
        <f>IF('[1]BASE'!EG100="","",'[1]BASE'!EG100)</f>
      </c>
      <c r="P99" s="481">
        <f>IF('[1]BASE'!EH100="","",'[1]BASE'!EH100)</f>
      </c>
      <c r="Q99" s="481">
        <f>IF('[1]BASE'!EI100="","",'[1]BASE'!EI100)</f>
      </c>
      <c r="R99" s="481">
        <f>IF('[1]BASE'!EJ100="","",'[1]BASE'!EJ100)</f>
      </c>
      <c r="S99" s="481">
        <f>IF('[1]BASE'!EK100="","",'[1]BASE'!EK100)</f>
      </c>
      <c r="T99" s="481">
        <f>IF('[1]BASE'!EL100="","",'[1]BASE'!EL100)</f>
      </c>
      <c r="U99" s="482"/>
      <c r="V99" s="477"/>
    </row>
    <row r="100" spans="2:22" s="471" customFormat="1" ht="19.5" customHeight="1">
      <c r="B100" s="472"/>
      <c r="C100" s="485">
        <f>IF('[1]BASE'!C101="","",'[1]BASE'!C101)</f>
        <v>85</v>
      </c>
      <c r="D100" s="485">
        <f>IF('[1]BASE'!D101="","",'[1]BASE'!D101)</f>
        <v>1547</v>
      </c>
      <c r="E100" s="485" t="str">
        <f>IF('[1]BASE'!E101="","",'[1]BASE'!E101)</f>
        <v>URBANA BB - C. PIEDRABUENA</v>
      </c>
      <c r="F100" s="485">
        <f>IF('[1]BASE'!F101="","",'[1]BASE'!F101)</f>
        <v>132</v>
      </c>
      <c r="G100" s="486">
        <f>IF('[1]BASE'!G101="","",'[1]BASE'!G101)</f>
        <v>1.9</v>
      </c>
      <c r="H100" s="480" t="str">
        <f>'[1]BASE'!H101</f>
        <v>C</v>
      </c>
      <c r="I100" s="481">
        <f>IF('[1]BASE'!EA101="","",'[1]BASE'!EA101)</f>
      </c>
      <c r="J100" s="481">
        <f>IF('[1]BASE'!EB101="","",'[1]BASE'!EB101)</f>
      </c>
      <c r="K100" s="481">
        <f>IF('[1]BASE'!EC101="","",'[1]BASE'!EC101)</f>
      </c>
      <c r="L100" s="481">
        <f>IF('[1]BASE'!ED101="","",'[1]BASE'!ED101)</f>
      </c>
      <c r="M100" s="481">
        <f>IF('[1]BASE'!EE101="","",'[1]BASE'!EE101)</f>
      </c>
      <c r="N100" s="481">
        <f>IF('[1]BASE'!EF101="","",'[1]BASE'!EF101)</f>
      </c>
      <c r="O100" s="481">
        <f>IF('[1]BASE'!EG101="","",'[1]BASE'!EG101)</f>
      </c>
      <c r="P100" s="481">
        <f>IF('[1]BASE'!EH101="","",'[1]BASE'!EH101)</f>
      </c>
      <c r="Q100" s="481">
        <f>IF('[1]BASE'!EI101="","",'[1]BASE'!EI101)</f>
      </c>
      <c r="R100" s="481">
        <f>IF('[1]BASE'!EJ101="","",'[1]BASE'!EJ101)</f>
      </c>
      <c r="S100" s="481">
        <f>IF('[1]BASE'!EK101="","",'[1]BASE'!EK101)</f>
      </c>
      <c r="T100" s="481">
        <f>IF('[1]BASE'!EL101="","",'[1]BASE'!EL101)</f>
      </c>
      <c r="U100" s="482"/>
      <c r="V100" s="477"/>
    </row>
    <row r="101" spans="2:22" s="471" customFormat="1" ht="19.5" customHeight="1">
      <c r="B101" s="472"/>
      <c r="C101" s="483">
        <f>IF('[1]BASE'!C102="","",'[1]BASE'!C102)</f>
        <v>86</v>
      </c>
      <c r="D101" s="483">
        <f>IF('[1]BASE'!D102="","",'[1]BASE'!D102)</f>
        <v>1445</v>
      </c>
      <c r="E101" s="483" t="str">
        <f>IF('[1]BASE'!E102="","",'[1]BASE'!E102)</f>
        <v>VILLA GESELL - GRAL. MADARIAGA</v>
      </c>
      <c r="F101" s="483">
        <f>IF('[1]BASE'!F102="","",'[1]BASE'!F102)</f>
        <v>132</v>
      </c>
      <c r="G101" s="484">
        <f>IF('[1]BASE'!G102="","",'[1]BASE'!G102)</f>
        <v>35</v>
      </c>
      <c r="H101" s="480" t="str">
        <f>'[1]BASE'!H102</f>
        <v>C</v>
      </c>
      <c r="I101" s="481">
        <f>IF('[1]BASE'!EA102="","",'[1]BASE'!EA102)</f>
      </c>
      <c r="J101" s="481">
        <f>IF('[1]BASE'!EB102="","",'[1]BASE'!EB102)</f>
      </c>
      <c r="K101" s="481">
        <f>IF('[1]BASE'!EC102="","",'[1]BASE'!EC102)</f>
      </c>
      <c r="L101" s="481">
        <f>IF('[1]BASE'!ED102="","",'[1]BASE'!ED102)</f>
      </c>
      <c r="M101" s="481">
        <f>IF('[1]BASE'!EE102="","",'[1]BASE'!EE102)</f>
      </c>
      <c r="N101" s="481">
        <f>IF('[1]BASE'!EF102="","",'[1]BASE'!EF102)</f>
      </c>
      <c r="O101" s="481">
        <f>IF('[1]BASE'!EG102="","",'[1]BASE'!EG102)</f>
      </c>
      <c r="P101" s="481">
        <f>IF('[1]BASE'!EH102="","",'[1]BASE'!EH102)</f>
      </c>
      <c r="Q101" s="481">
        <f>IF('[1]BASE'!EI102="","",'[1]BASE'!EI102)</f>
      </c>
      <c r="R101" s="481">
        <f>IF('[1]BASE'!EJ102="","",'[1]BASE'!EJ102)</f>
      </c>
      <c r="S101" s="481">
        <f>IF('[1]BASE'!EK102="","",'[1]BASE'!EK102)</f>
      </c>
      <c r="T101" s="481">
        <f>IF('[1]BASE'!EL102="","",'[1]BASE'!EL102)</f>
      </c>
      <c r="U101" s="482"/>
      <c r="V101" s="477"/>
    </row>
    <row r="102" spans="2:22" s="471" customFormat="1" ht="19.5" customHeight="1">
      <c r="B102" s="472"/>
      <c r="C102" s="485">
        <f>IF('[1]BASE'!C103="","",'[1]BASE'!C103)</f>
        <v>87</v>
      </c>
      <c r="D102" s="485">
        <f>IF('[1]BASE'!D103="","",'[1]BASE'!D103)</f>
        <v>2715</v>
      </c>
      <c r="E102" s="485" t="str">
        <f>IF('[1]BASE'!E103="","",'[1]BASE'!E103)</f>
        <v>VILLA LIA "T" - ANTONIO DE ARECO</v>
      </c>
      <c r="F102" s="485">
        <f>IF('[1]BASE'!F103="","",'[1]BASE'!F103)</f>
        <v>132</v>
      </c>
      <c r="G102" s="486">
        <f>IF('[1]BASE'!G103="","",'[1]BASE'!G103)</f>
        <v>18.4</v>
      </c>
      <c r="H102" s="480" t="str">
        <f>'[1]BASE'!H103</f>
        <v>C</v>
      </c>
      <c r="I102" s="481">
        <f>IF('[1]BASE'!EA103="","",'[1]BASE'!EA103)</f>
      </c>
      <c r="J102" s="481">
        <f>IF('[1]BASE'!EB103="","",'[1]BASE'!EB103)</f>
      </c>
      <c r="K102" s="481">
        <f>IF('[1]BASE'!EC103="","",'[1]BASE'!EC103)</f>
      </c>
      <c r="L102" s="481">
        <f>IF('[1]BASE'!ED103="","",'[1]BASE'!ED103)</f>
      </c>
      <c r="M102" s="481">
        <f>IF('[1]BASE'!EE103="","",'[1]BASE'!EE103)</f>
      </c>
      <c r="N102" s="481">
        <f>IF('[1]BASE'!EF103="","",'[1]BASE'!EF103)</f>
      </c>
      <c r="O102" s="481">
        <f>IF('[1]BASE'!EG103="","",'[1]BASE'!EG103)</f>
      </c>
      <c r="P102" s="481">
        <f>IF('[1]BASE'!EH103="","",'[1]BASE'!EH103)</f>
      </c>
      <c r="Q102" s="481">
        <f>IF('[1]BASE'!EI103="","",'[1]BASE'!EI103)</f>
      </c>
      <c r="R102" s="481">
        <f>IF('[1]BASE'!EJ103="","",'[1]BASE'!EJ103)</f>
      </c>
      <c r="S102" s="481">
        <f>IF('[1]BASE'!EK103="","",'[1]BASE'!EK103)</f>
      </c>
      <c r="T102" s="481">
        <f>IF('[1]BASE'!EL103="","",'[1]BASE'!EL103)</f>
      </c>
      <c r="U102" s="482"/>
      <c r="V102" s="477"/>
    </row>
    <row r="103" spans="2:22" s="471" customFormat="1" ht="19.5" customHeight="1">
      <c r="B103" s="472"/>
      <c r="C103" s="483">
        <f>IF('[1]BASE'!C104="","",'[1]BASE'!C104)</f>
        <v>88</v>
      </c>
      <c r="D103" s="483">
        <f>IF('[1]BASE'!D104="","",'[1]BASE'!D104)</f>
        <v>2714</v>
      </c>
      <c r="E103" s="483" t="str">
        <f>IF('[1]BASE'!E104="","",'[1]BASE'!E104)</f>
        <v>VILLA LIA "T" - NUEVA CAMPANA</v>
      </c>
      <c r="F103" s="483">
        <f>IF('[1]BASE'!F104="","",'[1]BASE'!F104)</f>
        <v>132</v>
      </c>
      <c r="G103" s="484">
        <f>IF('[1]BASE'!G104="","",'[1]BASE'!G104)</f>
        <v>35</v>
      </c>
      <c r="H103" s="480" t="str">
        <f>'[1]BASE'!H104</f>
        <v>C</v>
      </c>
      <c r="I103" s="481">
        <f>IF('[1]BASE'!EA104="","",'[1]BASE'!EA104)</f>
      </c>
      <c r="J103" s="481">
        <f>IF('[1]BASE'!EB104="","",'[1]BASE'!EB104)</f>
      </c>
      <c r="K103" s="481">
        <f>IF('[1]BASE'!EC104="","",'[1]BASE'!EC104)</f>
      </c>
      <c r="L103" s="481">
        <f>IF('[1]BASE'!ED104="","",'[1]BASE'!ED104)</f>
      </c>
      <c r="M103" s="481">
        <f>IF('[1]BASE'!EE104="","",'[1]BASE'!EE104)</f>
      </c>
      <c r="N103" s="481">
        <f>IF('[1]BASE'!EF104="","",'[1]BASE'!EF104)</f>
      </c>
      <c r="O103" s="481">
        <f>IF('[1]BASE'!EG104="","",'[1]BASE'!EG104)</f>
      </c>
      <c r="P103" s="481">
        <f>IF('[1]BASE'!EH104="","",'[1]BASE'!EH104)</f>
      </c>
      <c r="Q103" s="481">
        <f>IF('[1]BASE'!EI104="","",'[1]BASE'!EI104)</f>
      </c>
      <c r="R103" s="481">
        <f>IF('[1]BASE'!EJ104="","",'[1]BASE'!EJ104)</f>
      </c>
      <c r="S103" s="481">
        <f>IF('[1]BASE'!EK104="","",'[1]BASE'!EK104)</f>
      </c>
      <c r="T103" s="481">
        <f>IF('[1]BASE'!EL104="","",'[1]BASE'!EL104)</f>
      </c>
      <c r="U103" s="482"/>
      <c r="V103" s="477"/>
    </row>
    <row r="104" spans="2:22" s="471" customFormat="1" ht="19.5" customHeight="1">
      <c r="B104" s="472"/>
      <c r="C104" s="485">
        <f>IF('[1]BASE'!C105="","",'[1]BASE'!C105)</f>
        <v>89</v>
      </c>
      <c r="D104" s="488">
        <f>IF('[1]BASE'!D105="","",'[1]BASE'!D105)</f>
        <v>2713</v>
      </c>
      <c r="E104" s="488" t="str">
        <f>IF('[1]BASE'!E105="","",'[1]BASE'!E105)</f>
        <v>VILLA LIA "T" - VILLA LIA</v>
      </c>
      <c r="F104" s="488">
        <f>IF('[1]BASE'!F105="","",'[1]BASE'!F105)</f>
        <v>132</v>
      </c>
      <c r="G104" s="486">
        <f>IF('[1]BASE'!G105="","",'[1]BASE'!G105)</f>
        <v>8</v>
      </c>
      <c r="H104" s="480" t="str">
        <f>'[1]BASE'!H105</f>
        <v>C</v>
      </c>
      <c r="I104" s="481">
        <f>IF('[1]BASE'!EA105="","",'[1]BASE'!EA105)</f>
      </c>
      <c r="J104" s="481">
        <f>IF('[1]BASE'!EB105="","",'[1]BASE'!EB105)</f>
      </c>
      <c r="K104" s="481">
        <f>IF('[1]BASE'!EC105="","",'[1]BASE'!EC105)</f>
      </c>
      <c r="L104" s="481">
        <f>IF('[1]BASE'!ED105="","",'[1]BASE'!ED105)</f>
      </c>
      <c r="M104" s="481">
        <f>IF('[1]BASE'!EE105="","",'[1]BASE'!EE105)</f>
      </c>
      <c r="N104" s="481">
        <f>IF('[1]BASE'!EF105="","",'[1]BASE'!EF105)</f>
      </c>
      <c r="O104" s="481">
        <f>IF('[1]BASE'!EG105="","",'[1]BASE'!EG105)</f>
      </c>
      <c r="P104" s="481">
        <f>IF('[1]BASE'!EH105="","",'[1]BASE'!EH105)</f>
      </c>
      <c r="Q104" s="481">
        <f>IF('[1]BASE'!EI105="","",'[1]BASE'!EI105)</f>
      </c>
      <c r="R104" s="481">
        <f>IF('[1]BASE'!EJ105="","",'[1]BASE'!EJ105)</f>
      </c>
      <c r="S104" s="481">
        <f>IF('[1]BASE'!EK105="","",'[1]BASE'!EK105)</f>
      </c>
      <c r="T104" s="481">
        <f>IF('[1]BASE'!EL105="","",'[1]BASE'!EL105)</f>
      </c>
      <c r="U104" s="482"/>
      <c r="V104" s="477"/>
    </row>
    <row r="105" spans="2:22" s="471" customFormat="1" ht="19.5" customHeight="1">
      <c r="B105" s="472"/>
      <c r="C105" s="483">
        <f>IF('[1]BASE'!C106="","",'[1]BASE'!C106)</f>
        <v>90</v>
      </c>
      <c r="D105" s="489">
        <f>IF('[1]BASE'!D106="","",'[1]BASE'!D106)</f>
        <v>1424</v>
      </c>
      <c r="E105" s="489" t="str">
        <f>IF('[1]BASE'!E106="","",'[1]BASE'!E106)</f>
        <v>ZARATE - ATUCHA I</v>
      </c>
      <c r="F105" s="489">
        <f>IF('[1]BASE'!F106="","",'[1]BASE'!F106)</f>
        <v>132</v>
      </c>
      <c r="G105" s="484">
        <f>IF('[1]BASE'!G106="","",'[1]BASE'!G106)</f>
        <v>22.1</v>
      </c>
      <c r="H105" s="480" t="str">
        <f>'[1]BASE'!H106</f>
        <v>C</v>
      </c>
      <c r="I105" s="481">
        <f>IF('[1]BASE'!EA106="","",'[1]BASE'!EA106)</f>
      </c>
      <c r="J105" s="481">
        <f>IF('[1]BASE'!EB106="","",'[1]BASE'!EB106)</f>
      </c>
      <c r="K105" s="481">
        <f>IF('[1]BASE'!EC106="","",'[1]BASE'!EC106)</f>
      </c>
      <c r="L105" s="481">
        <f>IF('[1]BASE'!ED106="","",'[1]BASE'!ED106)</f>
      </c>
      <c r="M105" s="481">
        <f>IF('[1]BASE'!EE106="","",'[1]BASE'!EE106)</f>
      </c>
      <c r="N105" s="481">
        <f>IF('[1]BASE'!EF106="","",'[1]BASE'!EF106)</f>
      </c>
      <c r="O105" s="481">
        <f>IF('[1]BASE'!EG106="","",'[1]BASE'!EG106)</f>
      </c>
      <c r="P105" s="481">
        <f>IF('[1]BASE'!EH106="","",'[1]BASE'!EH106)</f>
      </c>
      <c r="Q105" s="481">
        <f>IF('[1]BASE'!EI106="","",'[1]BASE'!EI106)</f>
      </c>
      <c r="R105" s="481">
        <f>IF('[1]BASE'!EJ106="","",'[1]BASE'!EJ106)</f>
      </c>
      <c r="S105" s="481">
        <f>IF('[1]BASE'!EK106="","",'[1]BASE'!EK106)</f>
      </c>
      <c r="T105" s="481">
        <f>IF('[1]BASE'!EL106="","",'[1]BASE'!EL106)</f>
      </c>
      <c r="U105" s="482"/>
      <c r="V105" s="477"/>
    </row>
    <row r="106" spans="2:22" s="471" customFormat="1" ht="19.5" customHeight="1">
      <c r="B106" s="472"/>
      <c r="C106" s="485">
        <f>IF('[1]BASE'!C107="","",'[1]BASE'!C107)</f>
        <v>91</v>
      </c>
      <c r="D106" s="488">
        <f>IF('[1]BASE'!D107="","",'[1]BASE'!D107)</f>
        <v>2955</v>
      </c>
      <c r="E106" s="488" t="str">
        <f>IF('[1]BASE'!E107="","",'[1]BASE'!E107)</f>
        <v>ZARATE - EASTMAN T</v>
      </c>
      <c r="F106" s="488">
        <f>IF('[1]BASE'!F107="","",'[1]BASE'!F107)</f>
        <v>132</v>
      </c>
      <c r="G106" s="486">
        <f>IF('[1]BASE'!G107="","",'[1]BASE'!G107)</f>
        <v>11</v>
      </c>
      <c r="H106" s="480" t="str">
        <f>'[1]BASE'!H107</f>
        <v>C</v>
      </c>
      <c r="I106" s="481">
        <f>IF('[1]BASE'!EA107="","",'[1]BASE'!EA107)</f>
        <v>1</v>
      </c>
      <c r="J106" s="481">
        <f>IF('[1]BASE'!EB107="","",'[1]BASE'!EB107)</f>
      </c>
      <c r="K106" s="481">
        <f>IF('[1]BASE'!EC107="","",'[1]BASE'!EC107)</f>
      </c>
      <c r="L106" s="481">
        <f>IF('[1]BASE'!ED107="","",'[1]BASE'!ED107)</f>
      </c>
      <c r="M106" s="481">
        <f>IF('[1]BASE'!EE107="","",'[1]BASE'!EE107)</f>
      </c>
      <c r="N106" s="481">
        <f>IF('[1]BASE'!EF107="","",'[1]BASE'!EF107)</f>
      </c>
      <c r="O106" s="481">
        <f>IF('[1]BASE'!EG107="","",'[1]BASE'!EG107)</f>
      </c>
      <c r="P106" s="481">
        <f>IF('[1]BASE'!EH107="","",'[1]BASE'!EH107)</f>
      </c>
      <c r="Q106" s="481">
        <f>IF('[1]BASE'!EI107="","",'[1]BASE'!EI107)</f>
      </c>
      <c r="R106" s="481">
        <f>IF('[1]BASE'!EJ107="","",'[1]BASE'!EJ107)</f>
      </c>
      <c r="S106" s="481">
        <f>IF('[1]BASE'!EK107="","",'[1]BASE'!EK107)</f>
      </c>
      <c r="T106" s="481">
        <f>IF('[1]BASE'!EL107="","",'[1]BASE'!EL107)</f>
      </c>
      <c r="U106" s="482"/>
      <c r="V106" s="477"/>
    </row>
    <row r="107" spans="2:22" s="471" customFormat="1" ht="19.5" customHeight="1">
      <c r="B107" s="472"/>
      <c r="C107" s="483">
        <f>IF('[1]BASE'!C108="","",'[1]BASE'!C108)</f>
        <v>92</v>
      </c>
      <c r="D107" s="489">
        <f>IF('[1]BASE'!D108="","",'[1]BASE'!D108)</f>
        <v>1423</v>
      </c>
      <c r="E107" s="489" t="str">
        <f>IF('[1]BASE'!E108="","",'[1]BASE'!E108)</f>
        <v>ZARATE - MATHEU</v>
      </c>
      <c r="F107" s="489">
        <f>IF('[1]BASE'!F108="","",'[1]BASE'!F108)</f>
        <v>132</v>
      </c>
      <c r="G107" s="484">
        <f>IF('[1]BASE'!G108="","",'[1]BASE'!G108)</f>
        <v>37.7</v>
      </c>
      <c r="H107" s="480" t="str">
        <f>'[1]BASE'!H108</f>
        <v>C</v>
      </c>
      <c r="I107" s="481">
        <f>IF('[1]BASE'!EA108="","",'[1]BASE'!EA108)</f>
      </c>
      <c r="J107" s="481">
        <f>IF('[1]BASE'!EB108="","",'[1]BASE'!EB108)</f>
      </c>
      <c r="K107" s="481">
        <f>IF('[1]BASE'!EC108="","",'[1]BASE'!EC108)</f>
      </c>
      <c r="L107" s="481">
        <f>IF('[1]BASE'!ED108="","",'[1]BASE'!ED108)</f>
      </c>
      <c r="M107" s="481">
        <f>IF('[1]BASE'!EE108="","",'[1]BASE'!EE108)</f>
      </c>
      <c r="N107" s="481">
        <f>IF('[1]BASE'!EF108="","",'[1]BASE'!EF108)</f>
      </c>
      <c r="O107" s="481">
        <f>IF('[1]BASE'!EG108="","",'[1]BASE'!EG108)</f>
      </c>
      <c r="P107" s="481">
        <f>IF('[1]BASE'!EH108="","",'[1]BASE'!EH108)</f>
      </c>
      <c r="Q107" s="481">
        <f>IF('[1]BASE'!EI108="","",'[1]BASE'!EI108)</f>
      </c>
      <c r="R107" s="481">
        <f>IF('[1]BASE'!EJ108="","",'[1]BASE'!EJ108)</f>
      </c>
      <c r="S107" s="481">
        <f>IF('[1]BASE'!EK108="","",'[1]BASE'!EK108)</f>
      </c>
      <c r="T107" s="481">
        <f>IF('[1]BASE'!EL108="","",'[1]BASE'!EL108)</f>
      </c>
      <c r="U107" s="482"/>
      <c r="V107" s="477"/>
    </row>
    <row r="108" spans="2:22" s="471" customFormat="1" ht="19.5" customHeight="1">
      <c r="B108" s="472"/>
      <c r="C108" s="485">
        <f>IF('[1]BASE'!C109="","",'[1]BASE'!C109)</f>
        <v>93</v>
      </c>
      <c r="D108" s="488">
        <f>IF('[1]BASE'!D109="","",'[1]BASE'!D109)</f>
        <v>1434</v>
      </c>
      <c r="E108" s="488" t="str">
        <f>IF('[1]BASE'!E109="","",'[1]BASE'!E109)</f>
        <v>9 DE JULIO 66 - BRAGADO</v>
      </c>
      <c r="F108" s="488">
        <f>IF('[1]BASE'!F109="","",'[1]BASE'!F109)</f>
        <v>66</v>
      </c>
      <c r="G108" s="486">
        <f>IF('[1]BASE'!G109="","",'[1]BASE'!G109)</f>
        <v>54</v>
      </c>
      <c r="H108" s="480" t="str">
        <f>'[1]BASE'!H109</f>
        <v>C</v>
      </c>
      <c r="I108" s="481">
        <f>IF('[1]BASE'!EA109="","",'[1]BASE'!EA109)</f>
      </c>
      <c r="J108" s="481">
        <f>IF('[1]BASE'!EB109="","",'[1]BASE'!EB109)</f>
      </c>
      <c r="K108" s="481">
        <f>IF('[1]BASE'!EC109="","",'[1]BASE'!EC109)</f>
        <v>1</v>
      </c>
      <c r="L108" s="481">
        <f>IF('[1]BASE'!ED109="","",'[1]BASE'!ED109)</f>
      </c>
      <c r="M108" s="481">
        <f>IF('[1]BASE'!EE109="","",'[1]BASE'!EE109)</f>
      </c>
      <c r="N108" s="481">
        <f>IF('[1]BASE'!EF109="","",'[1]BASE'!EF109)</f>
      </c>
      <c r="O108" s="481">
        <f>IF('[1]BASE'!EG109="","",'[1]BASE'!EG109)</f>
      </c>
      <c r="P108" s="481">
        <f>IF('[1]BASE'!EH109="","",'[1]BASE'!EH109)</f>
      </c>
      <c r="Q108" s="481">
        <f>IF('[1]BASE'!EI109="","",'[1]BASE'!EI109)</f>
      </c>
      <c r="R108" s="481">
        <f>IF('[1]BASE'!EJ109="","",'[1]BASE'!EJ109)</f>
      </c>
      <c r="S108" s="481">
        <f>IF('[1]BASE'!EK109="","",'[1]BASE'!EK109)</f>
      </c>
      <c r="T108" s="481">
        <f>IF('[1]BASE'!EL109="","",'[1]BASE'!EL109)</f>
      </c>
      <c r="U108" s="482"/>
      <c r="V108" s="477"/>
    </row>
    <row r="109" spans="2:22" s="471" customFormat="1" ht="19.5" customHeight="1">
      <c r="B109" s="472"/>
      <c r="C109" s="483">
        <f>IF('[1]BASE'!C110="","",'[1]BASE'!C110)</f>
        <v>94</v>
      </c>
      <c r="D109" s="489" t="str">
        <f>IF('[1]BASE'!D110="","",'[1]BASE'!D110)</f>
        <v>CE-000</v>
      </c>
      <c r="E109" s="489" t="str">
        <f>IF('[1]BASE'!E110="","",'[1]BASE'!E110)</f>
        <v>CAP. SARMIENTO - ANTONIO DE ARECO - LUJAN</v>
      </c>
      <c r="F109" s="489">
        <f>IF('[1]BASE'!F110="","",'[1]BASE'!F110)</f>
        <v>66</v>
      </c>
      <c r="G109" s="484">
        <f>IF('[1]BASE'!G110="","",'[1]BASE'!G110)</f>
        <v>81.3</v>
      </c>
      <c r="H109" s="490" t="str">
        <f>'[1]BASE'!H110</f>
        <v>C</v>
      </c>
      <c r="I109" s="481" t="str">
        <f>IF('[1]BASE'!EA110="","",'[1]BASE'!EA110)</f>
        <v>XXXX</v>
      </c>
      <c r="J109" s="481" t="str">
        <f>IF('[1]BASE'!EB110="","",'[1]BASE'!EB110)</f>
        <v>XXXX</v>
      </c>
      <c r="K109" s="481" t="str">
        <f>IF('[1]BASE'!EC110="","",'[1]BASE'!EC110)</f>
        <v>XXXX</v>
      </c>
      <c r="L109" s="481" t="str">
        <f>IF('[1]BASE'!ED110="","",'[1]BASE'!ED110)</f>
        <v>XXXX</v>
      </c>
      <c r="M109" s="481" t="str">
        <f>IF('[1]BASE'!EE110="","",'[1]BASE'!EE110)</f>
        <v>XXXX</v>
      </c>
      <c r="N109" s="481" t="str">
        <f>IF('[1]BASE'!EF110="","",'[1]BASE'!EF110)</f>
        <v>XXXX</v>
      </c>
      <c r="O109" s="481" t="str">
        <f>IF('[1]BASE'!EG110="","",'[1]BASE'!EG110)</f>
        <v>XXXX</v>
      </c>
      <c r="P109" s="481" t="str">
        <f>IF('[1]BASE'!EH110="","",'[1]BASE'!EH110)</f>
        <v>XXXX</v>
      </c>
      <c r="Q109" s="481" t="str">
        <f>IF('[1]BASE'!EI110="","",'[1]BASE'!EI110)</f>
        <v>XXXX</v>
      </c>
      <c r="R109" s="481" t="str">
        <f>IF('[1]BASE'!EJ110="","",'[1]BASE'!EJ110)</f>
        <v>XXXX</v>
      </c>
      <c r="S109" s="481" t="str">
        <f>IF('[1]BASE'!EK110="","",'[1]BASE'!EK110)</f>
        <v>XXXX</v>
      </c>
      <c r="T109" s="481" t="str">
        <f>IF('[1]BASE'!EL110="","",'[1]BASE'!EL110)</f>
        <v>XXXX</v>
      </c>
      <c r="U109" s="482"/>
      <c r="V109" s="477"/>
    </row>
    <row r="110" spans="2:22" s="471" customFormat="1" ht="19.5" customHeight="1">
      <c r="B110" s="472"/>
      <c r="C110" s="485">
        <f>IF('[1]BASE'!C111="","",'[1]BASE'!C111)</f>
        <v>95</v>
      </c>
      <c r="D110" s="488">
        <f>IF('[1]BASE'!D111="","",'[1]BASE'!D111)</f>
        <v>1421</v>
      </c>
      <c r="E110" s="488" t="str">
        <f>IF('[1]BASE'!E111="","",'[1]BASE'!E111)</f>
        <v>ARRECIFES - CAP. SARMIENTO</v>
      </c>
      <c r="F110" s="491">
        <f>IF('[1]BASE'!F111="","",'[1]BASE'!F111)</f>
        <v>66</v>
      </c>
      <c r="G110" s="486">
        <f>IF('[1]BASE'!G111="","",'[1]BASE'!G111)</f>
        <v>31.9</v>
      </c>
      <c r="H110" s="480" t="str">
        <f>'[1]BASE'!H111</f>
        <v>C</v>
      </c>
      <c r="I110" s="481">
        <f>IF('[1]BASE'!EA111="","",'[1]BASE'!EA111)</f>
      </c>
      <c r="J110" s="481">
        <f>IF('[1]BASE'!EB111="","",'[1]BASE'!EB111)</f>
      </c>
      <c r="K110" s="481">
        <f>IF('[1]BASE'!EC111="","",'[1]BASE'!EC111)</f>
      </c>
      <c r="L110" s="481">
        <f>IF('[1]BASE'!ED111="","",'[1]BASE'!ED111)</f>
      </c>
      <c r="M110" s="481">
        <f>IF('[1]BASE'!EE111="","",'[1]BASE'!EE111)</f>
      </c>
      <c r="N110" s="481">
        <f>IF('[1]BASE'!EF111="","",'[1]BASE'!EF111)</f>
        <v>1</v>
      </c>
      <c r="O110" s="481">
        <f>IF('[1]BASE'!EG111="","",'[1]BASE'!EG111)</f>
      </c>
      <c r="P110" s="481">
        <f>IF('[1]BASE'!EH111="","",'[1]BASE'!EH111)</f>
      </c>
      <c r="Q110" s="481">
        <f>IF('[1]BASE'!EI111="","",'[1]BASE'!EI111)</f>
      </c>
      <c r="R110" s="481">
        <f>IF('[1]BASE'!EJ111="","",'[1]BASE'!EJ111)</f>
      </c>
      <c r="S110" s="481">
        <f>IF('[1]BASE'!EK111="","",'[1]BASE'!EK111)</f>
        <v>1</v>
      </c>
      <c r="T110" s="481">
        <f>IF('[1]BASE'!EL111="","",'[1]BASE'!EL111)</f>
        <v>1</v>
      </c>
      <c r="U110" s="482"/>
      <c r="V110" s="477"/>
    </row>
    <row r="111" spans="2:22" s="471" customFormat="1" ht="19.5" customHeight="1">
      <c r="B111" s="472"/>
      <c r="C111" s="483">
        <f>IF('[1]BASE'!C112="","",'[1]BASE'!C112)</f>
        <v>96</v>
      </c>
      <c r="D111" s="489">
        <f>IF('[1]BASE'!D112="","",'[1]BASE'!D112)</f>
        <v>1536</v>
      </c>
      <c r="E111" s="489" t="str">
        <f>IF('[1]BASE'!E112="","",'[1]BASE'!E112)</f>
        <v>CARLOS CASARES - 9 DE JULIO 66</v>
      </c>
      <c r="F111" s="492">
        <f>IF('[1]BASE'!F112="","",'[1]BASE'!F112)</f>
        <v>66</v>
      </c>
      <c r="G111" s="484">
        <f>IF('[1]BASE'!G112="","",'[1]BASE'!G112)</f>
        <v>46.8</v>
      </c>
      <c r="H111" s="480" t="str">
        <f>'[1]BASE'!H112</f>
        <v>C</v>
      </c>
      <c r="I111" s="481">
        <f>IF('[1]BASE'!EA112="","",'[1]BASE'!EA112)</f>
      </c>
      <c r="J111" s="481">
        <f>IF('[1]BASE'!EB112="","",'[1]BASE'!EB112)</f>
        <v>1</v>
      </c>
      <c r="K111" s="481">
        <f>IF('[1]BASE'!EC112="","",'[1]BASE'!EC112)</f>
      </c>
      <c r="L111" s="481">
        <f>IF('[1]BASE'!ED112="","",'[1]BASE'!ED112)</f>
      </c>
      <c r="M111" s="481">
        <f>IF('[1]BASE'!EE112="","",'[1]BASE'!EE112)</f>
      </c>
      <c r="N111" s="481">
        <f>IF('[1]BASE'!EF112="","",'[1]BASE'!EF112)</f>
      </c>
      <c r="O111" s="481">
        <f>IF('[1]BASE'!EG112="","",'[1]BASE'!EG112)</f>
      </c>
      <c r="P111" s="481">
        <f>IF('[1]BASE'!EH112="","",'[1]BASE'!EH112)</f>
      </c>
      <c r="Q111" s="481">
        <f>IF('[1]BASE'!EI112="","",'[1]BASE'!EI112)</f>
      </c>
      <c r="R111" s="481">
        <f>IF('[1]BASE'!EJ112="","",'[1]BASE'!EJ112)</f>
      </c>
      <c r="S111" s="481">
        <f>IF('[1]BASE'!EK112="","",'[1]BASE'!EK112)</f>
        <v>1</v>
      </c>
      <c r="T111" s="481">
        <f>IF('[1]BASE'!EL112="","",'[1]BASE'!EL112)</f>
      </c>
      <c r="U111" s="482"/>
      <c r="V111" s="477"/>
    </row>
    <row r="112" spans="2:22" s="471" customFormat="1" ht="19.5" customHeight="1">
      <c r="B112" s="472"/>
      <c r="C112" s="485">
        <f>IF('[1]BASE'!C113="","",'[1]BASE'!C113)</f>
        <v>97</v>
      </c>
      <c r="D112" s="488">
        <f>IF('[1]BASE'!D113="","",'[1]BASE'!D113)</f>
        <v>1530</v>
      </c>
      <c r="E112" s="488" t="str">
        <f>IF('[1]BASE'!E113="","",'[1]BASE'!E113)</f>
        <v>PEHUAJO - CARLOS CASARES</v>
      </c>
      <c r="F112" s="488">
        <f>IF('[1]BASE'!F113="","",'[1]BASE'!F113)</f>
        <v>66</v>
      </c>
      <c r="G112" s="486">
        <f>IF('[1]BASE'!G113="","",'[1]BASE'!G113)</f>
        <v>53.1</v>
      </c>
      <c r="H112" s="480" t="str">
        <f>'[1]BASE'!H113</f>
        <v>C</v>
      </c>
      <c r="I112" s="481">
        <f>IF('[1]BASE'!EA113="","",'[1]BASE'!EA113)</f>
      </c>
      <c r="J112" s="481">
        <f>IF('[1]BASE'!EB113="","",'[1]BASE'!EB113)</f>
      </c>
      <c r="K112" s="481">
        <f>IF('[1]BASE'!EC113="","",'[1]BASE'!EC113)</f>
      </c>
      <c r="L112" s="481">
        <f>IF('[1]BASE'!ED113="","",'[1]BASE'!ED113)</f>
      </c>
      <c r="M112" s="481">
        <f>IF('[1]BASE'!EE113="","",'[1]BASE'!EE113)</f>
      </c>
      <c r="N112" s="481">
        <f>IF('[1]BASE'!EF113="","",'[1]BASE'!EF113)</f>
      </c>
      <c r="O112" s="481">
        <f>IF('[1]BASE'!EG113="","",'[1]BASE'!EG113)</f>
      </c>
      <c r="P112" s="481">
        <f>IF('[1]BASE'!EH113="","",'[1]BASE'!EH113)</f>
      </c>
      <c r="Q112" s="481">
        <f>IF('[1]BASE'!EI113="","",'[1]BASE'!EI113)</f>
      </c>
      <c r="R112" s="481">
        <f>IF('[1]BASE'!EJ113="","",'[1]BASE'!EJ113)</f>
      </c>
      <c r="S112" s="481">
        <f>IF('[1]BASE'!EK113="","",'[1]BASE'!EK113)</f>
        <v>1</v>
      </c>
      <c r="T112" s="481">
        <f>IF('[1]BASE'!EL113="","",'[1]BASE'!EL113)</f>
      </c>
      <c r="U112" s="482"/>
      <c r="V112" s="477"/>
    </row>
    <row r="113" spans="2:22" s="471" customFormat="1" ht="19.5" customHeight="1">
      <c r="B113" s="472"/>
      <c r="C113" s="483">
        <f>IF('[1]BASE'!C114="","",'[1]BASE'!C114)</f>
        <v>98</v>
      </c>
      <c r="D113" s="489">
        <f>IF('[1]BASE'!D114="","",'[1]BASE'!D114)</f>
        <v>1441</v>
      </c>
      <c r="E113" s="489" t="str">
        <f>IF('[1]BASE'!E114="","",'[1]BASE'!E114)</f>
        <v>PERGAMINO - ARRECIFES</v>
      </c>
      <c r="F113" s="489">
        <f>IF('[1]BASE'!F114="","",'[1]BASE'!F114)</f>
        <v>66</v>
      </c>
      <c r="G113" s="484">
        <f>IF('[1]BASE'!G114="","",'[1]BASE'!G114)</f>
        <v>43.8</v>
      </c>
      <c r="H113" s="480" t="str">
        <f>'[1]BASE'!H114</f>
        <v>B</v>
      </c>
      <c r="I113" s="481">
        <f>IF('[1]BASE'!EA114="","",'[1]BASE'!EA114)</f>
      </c>
      <c r="J113" s="481">
        <f>IF('[1]BASE'!EB114="","",'[1]BASE'!EB114)</f>
      </c>
      <c r="K113" s="481">
        <f>IF('[1]BASE'!EC114="","",'[1]BASE'!EC114)</f>
      </c>
      <c r="L113" s="481">
        <f>IF('[1]BASE'!ED114="","",'[1]BASE'!ED114)</f>
      </c>
      <c r="M113" s="481">
        <f>IF('[1]BASE'!EE114="","",'[1]BASE'!EE114)</f>
      </c>
      <c r="N113" s="481">
        <f>IF('[1]BASE'!EF114="","",'[1]BASE'!EF114)</f>
      </c>
      <c r="O113" s="481">
        <f>IF('[1]BASE'!EG114="","",'[1]BASE'!EG114)</f>
      </c>
      <c r="P113" s="481">
        <f>IF('[1]BASE'!EH114="","",'[1]BASE'!EH114)</f>
      </c>
      <c r="Q113" s="481">
        <f>IF('[1]BASE'!EI114="","",'[1]BASE'!EI114)</f>
      </c>
      <c r="R113" s="481">
        <f>IF('[1]BASE'!EJ114="","",'[1]BASE'!EJ114)</f>
      </c>
      <c r="S113" s="481">
        <f>IF('[1]BASE'!EK114="","",'[1]BASE'!EK114)</f>
      </c>
      <c r="T113" s="481">
        <f>IF('[1]BASE'!EL114="","",'[1]BASE'!EL114)</f>
      </c>
      <c r="U113" s="482"/>
      <c r="V113" s="477"/>
    </row>
    <row r="114" spans="2:22" s="471" customFormat="1" ht="19.5" customHeight="1">
      <c r="B114" s="472"/>
      <c r="C114" s="485">
        <f>IF('[1]BASE'!C115="","",'[1]BASE'!C115)</f>
        <v>99</v>
      </c>
      <c r="D114" s="488">
        <f>IF('[1]BASE'!D115="","",'[1]BASE'!D115)</f>
        <v>1436</v>
      </c>
      <c r="E114" s="488" t="str">
        <f>IF('[1]BASE'!E115="","",'[1]BASE'!E115)</f>
        <v>TRENQUE LAUQUEN - PEHUAJO</v>
      </c>
      <c r="F114" s="488">
        <f>IF('[1]BASE'!F115="","",'[1]BASE'!F115)</f>
        <v>66</v>
      </c>
      <c r="G114" s="486">
        <f>IF('[1]BASE'!G115="","",'[1]BASE'!G115)</f>
        <v>80.1</v>
      </c>
      <c r="H114" s="480" t="str">
        <f>'[1]BASE'!H115</f>
        <v>B</v>
      </c>
      <c r="I114" s="481">
        <f>IF('[1]BASE'!EA115="","",'[1]BASE'!EA115)</f>
      </c>
      <c r="J114" s="481">
        <f>IF('[1]BASE'!EB115="","",'[1]BASE'!EB115)</f>
      </c>
      <c r="K114" s="481">
        <f>IF('[1]BASE'!EC115="","",'[1]BASE'!EC115)</f>
      </c>
      <c r="L114" s="481">
        <f>IF('[1]BASE'!ED115="","",'[1]BASE'!ED115)</f>
      </c>
      <c r="M114" s="481">
        <f>IF('[1]BASE'!EE115="","",'[1]BASE'!EE115)</f>
      </c>
      <c r="N114" s="481">
        <f>IF('[1]BASE'!EF115="","",'[1]BASE'!EF115)</f>
      </c>
      <c r="O114" s="481">
        <f>IF('[1]BASE'!EG115="","",'[1]BASE'!EG115)</f>
      </c>
      <c r="P114" s="481">
        <f>IF('[1]BASE'!EH115="","",'[1]BASE'!EH115)</f>
      </c>
      <c r="Q114" s="481">
        <f>IF('[1]BASE'!EI115="","",'[1]BASE'!EI115)</f>
      </c>
      <c r="R114" s="481">
        <f>IF('[1]BASE'!EJ115="","",'[1]BASE'!EJ115)</f>
      </c>
      <c r="S114" s="481">
        <f>IF('[1]BASE'!EK115="","",'[1]BASE'!EK115)</f>
      </c>
      <c r="T114" s="481">
        <f>IF('[1]BASE'!EL115="","",'[1]BASE'!EL115)</f>
        <v>1</v>
      </c>
      <c r="U114" s="482"/>
      <c r="V114" s="477"/>
    </row>
    <row r="115" spans="2:22" s="471" customFormat="1" ht="19.5" customHeight="1">
      <c r="B115" s="472"/>
      <c r="C115" s="483">
        <f>IF('[1]BASE'!C116="","",'[1]BASE'!C116)</f>
        <v>100</v>
      </c>
      <c r="D115" s="489">
        <f>IF('[1]BASE'!D116="","",'[1]BASE'!D116)</f>
        <v>3556</v>
      </c>
      <c r="E115" s="489" t="str">
        <f>IF('[1]BASE'!E116="","",'[1]BASE'!E116)</f>
        <v>NUEVA CAMPANA - MINETTI</v>
      </c>
      <c r="F115" s="489">
        <f>IF('[1]BASE'!F116="","",'[1]BASE'!F116)</f>
        <v>132</v>
      </c>
      <c r="G115" s="484">
        <f>IF('[1]BASE'!G116="","",'[1]BASE'!G116)</f>
        <v>5</v>
      </c>
      <c r="H115" s="480" t="str">
        <f>'[1]BASE'!H116</f>
        <v>C</v>
      </c>
      <c r="I115" s="481">
        <f>IF('[1]BASE'!EA116="","",'[1]BASE'!EA116)</f>
      </c>
      <c r="J115" s="481">
        <f>IF('[1]BASE'!EB116="","",'[1]BASE'!EB116)</f>
      </c>
      <c r="K115" s="481">
        <f>IF('[1]BASE'!EC116="","",'[1]BASE'!EC116)</f>
      </c>
      <c r="L115" s="481">
        <f>IF('[1]BASE'!ED116="","",'[1]BASE'!ED116)</f>
      </c>
      <c r="M115" s="481">
        <f>IF('[1]BASE'!EE116="","",'[1]BASE'!EE116)</f>
      </c>
      <c r="N115" s="481">
        <f>IF('[1]BASE'!EF116="","",'[1]BASE'!EF116)</f>
      </c>
      <c r="O115" s="481">
        <f>IF('[1]BASE'!EG116="","",'[1]BASE'!EG116)</f>
      </c>
      <c r="P115" s="481">
        <f>IF('[1]BASE'!EH116="","",'[1]BASE'!EH116)</f>
      </c>
      <c r="Q115" s="481">
        <f>IF('[1]BASE'!EI116="","",'[1]BASE'!EI116)</f>
      </c>
      <c r="R115" s="481">
        <f>IF('[1]BASE'!EJ116="","",'[1]BASE'!EJ116)</f>
      </c>
      <c r="S115" s="481">
        <f>IF('[1]BASE'!EK116="","",'[1]BASE'!EK116)</f>
      </c>
      <c r="T115" s="481">
        <f>IF('[1]BASE'!EL116="","",'[1]BASE'!EL116)</f>
      </c>
      <c r="U115" s="482"/>
      <c r="V115" s="477"/>
    </row>
    <row r="116" spans="2:22" s="471" customFormat="1" ht="19.5" customHeight="1">
      <c r="B116" s="472"/>
      <c r="C116" s="485">
        <f>IF('[1]BASE'!C117="","",'[1]BASE'!C117)</f>
        <v>101</v>
      </c>
      <c r="D116" s="488">
        <f>IF('[1]BASE'!D117="","",'[1]BASE'!D117)</f>
        <v>3557</v>
      </c>
      <c r="E116" s="488" t="str">
        <f>IF('[1]BASE'!E117="","",'[1]BASE'!E117)</f>
        <v>MINETTI - ZARATE</v>
      </c>
      <c r="F116" s="491">
        <f>IF('[1]BASE'!F117="","",'[1]BASE'!F117)</f>
        <v>132</v>
      </c>
      <c r="G116" s="486">
        <f>IF('[1]BASE'!G117="","",'[1]BASE'!G117)</f>
        <v>7</v>
      </c>
      <c r="H116" s="480" t="str">
        <f>'[1]BASE'!H117</f>
        <v>C</v>
      </c>
      <c r="I116" s="481">
        <f>IF('[1]BASE'!EA117="","",'[1]BASE'!EA117)</f>
      </c>
      <c r="J116" s="481">
        <f>IF('[1]BASE'!EB117="","",'[1]BASE'!EB117)</f>
      </c>
      <c r="K116" s="481">
        <f>IF('[1]BASE'!EC117="","",'[1]BASE'!EC117)</f>
      </c>
      <c r="L116" s="481">
        <f>IF('[1]BASE'!ED117="","",'[1]BASE'!ED117)</f>
      </c>
      <c r="M116" s="481">
        <f>IF('[1]BASE'!EE117="","",'[1]BASE'!EE117)</f>
      </c>
      <c r="N116" s="481">
        <f>IF('[1]BASE'!EF117="","",'[1]BASE'!EF117)</f>
      </c>
      <c r="O116" s="481">
        <f>IF('[1]BASE'!EG117="","",'[1]BASE'!EG117)</f>
      </c>
      <c r="P116" s="481">
        <f>IF('[1]BASE'!EH117="","",'[1]BASE'!EH117)</f>
      </c>
      <c r="Q116" s="481">
        <f>IF('[1]BASE'!EI117="","",'[1]BASE'!EI117)</f>
      </c>
      <c r="R116" s="481">
        <f>IF('[1]BASE'!EJ117="","",'[1]BASE'!EJ117)</f>
      </c>
      <c r="S116" s="481">
        <f>IF('[1]BASE'!EK117="","",'[1]BASE'!EK117)</f>
      </c>
      <c r="T116" s="481">
        <f>IF('[1]BASE'!EL117="","",'[1]BASE'!EL117)</f>
      </c>
      <c r="U116" s="482"/>
      <c r="V116" s="477"/>
    </row>
    <row r="117" spans="2:22" s="471" customFormat="1" ht="19.5" customHeight="1">
      <c r="B117" s="472"/>
      <c r="C117" s="483">
        <f>IF('[1]BASE'!C118="","",'[1]BASE'!C118)</f>
        <v>102</v>
      </c>
      <c r="D117" s="489">
        <f>IF('[1]BASE'!D118="","",'[1]BASE'!D118)</f>
        <v>3285</v>
      </c>
      <c r="E117" s="489" t="str">
        <f>IF('[1]BASE'!E118="","",'[1]BASE'!E118)</f>
        <v>EASTMAN T - PROTISA</v>
      </c>
      <c r="F117" s="492">
        <f>IF('[1]BASE'!F118="","",'[1]BASE'!F118)</f>
        <v>132</v>
      </c>
      <c r="G117" s="484">
        <f>IF('[1]BASE'!G118="","",'[1]BASE'!G118)</f>
        <v>5.5</v>
      </c>
      <c r="H117" s="480" t="str">
        <f>'[1]BASE'!H118</f>
        <v>C</v>
      </c>
      <c r="I117" s="481">
        <f>IF('[1]BASE'!EA118="","",'[1]BASE'!EA118)</f>
      </c>
      <c r="J117" s="481">
        <f>IF('[1]BASE'!EB118="","",'[1]BASE'!EB118)</f>
      </c>
      <c r="K117" s="481">
        <f>IF('[1]BASE'!EC118="","",'[1]BASE'!EC118)</f>
      </c>
      <c r="L117" s="481">
        <f>IF('[1]BASE'!ED118="","",'[1]BASE'!ED118)</f>
      </c>
      <c r="M117" s="481">
        <f>IF('[1]BASE'!EE118="","",'[1]BASE'!EE118)</f>
      </c>
      <c r="N117" s="481">
        <f>IF('[1]BASE'!EF118="","",'[1]BASE'!EF118)</f>
      </c>
      <c r="O117" s="481">
        <f>IF('[1]BASE'!EG118="","",'[1]BASE'!EG118)</f>
      </c>
      <c r="P117" s="481">
        <f>IF('[1]BASE'!EH118="","",'[1]BASE'!EH118)</f>
      </c>
      <c r="Q117" s="481">
        <f>IF('[1]BASE'!EI118="","",'[1]BASE'!EI118)</f>
      </c>
      <c r="R117" s="481">
        <f>IF('[1]BASE'!EJ118="","",'[1]BASE'!EJ118)</f>
      </c>
      <c r="S117" s="481">
        <f>IF('[1]BASE'!EK118="","",'[1]BASE'!EK118)</f>
      </c>
      <c r="T117" s="481">
        <f>IF('[1]BASE'!EL118="","",'[1]BASE'!EL118)</f>
      </c>
      <c r="U117" s="482"/>
      <c r="V117" s="477"/>
    </row>
    <row r="118" spans="2:22" s="471" customFormat="1" ht="19.5" customHeight="1">
      <c r="B118" s="472"/>
      <c r="C118" s="485">
        <f>IF('[1]BASE'!C119="","",'[1]BASE'!C119)</f>
        <v>103</v>
      </c>
      <c r="D118" s="488">
        <f>IF('[1]BASE'!D119="","",'[1]BASE'!D119)</f>
        <v>3286</v>
      </c>
      <c r="E118" s="488" t="str">
        <f>IF('[1]BASE'!E119="","",'[1]BASE'!E119)</f>
        <v>PROTISA - EASTMAN</v>
      </c>
      <c r="F118" s="491">
        <f>IF('[1]BASE'!F119="","",'[1]BASE'!F119)</f>
        <v>132</v>
      </c>
      <c r="G118" s="486">
        <f>IF('[1]BASE'!G119="","",'[1]BASE'!G119)</f>
        <v>1</v>
      </c>
      <c r="H118" s="480" t="str">
        <f>'[1]BASE'!H119</f>
        <v>C</v>
      </c>
      <c r="I118" s="481">
        <f>IF('[1]BASE'!EA119="","",'[1]BASE'!EA119)</f>
      </c>
      <c r="J118" s="481">
        <f>IF('[1]BASE'!EB119="","",'[1]BASE'!EB119)</f>
      </c>
      <c r="K118" s="481">
        <f>IF('[1]BASE'!EC119="","",'[1]BASE'!EC119)</f>
      </c>
      <c r="L118" s="481">
        <f>IF('[1]BASE'!ED119="","",'[1]BASE'!ED119)</f>
      </c>
      <c r="M118" s="481">
        <f>IF('[1]BASE'!EE119="","",'[1]BASE'!EE119)</f>
      </c>
      <c r="N118" s="481">
        <f>IF('[1]BASE'!EF119="","",'[1]BASE'!EF119)</f>
      </c>
      <c r="O118" s="481">
        <f>IF('[1]BASE'!EG119="","",'[1]BASE'!EG119)</f>
      </c>
      <c r="P118" s="481">
        <f>IF('[1]BASE'!EH119="","",'[1]BASE'!EH119)</f>
      </c>
      <c r="Q118" s="481">
        <f>IF('[1]BASE'!EI119="","",'[1]BASE'!EI119)</f>
      </c>
      <c r="R118" s="481">
        <f>IF('[1]BASE'!EJ119="","",'[1]BASE'!EJ119)</f>
      </c>
      <c r="S118" s="481">
        <f>IF('[1]BASE'!EK119="","",'[1]BASE'!EK119)</f>
      </c>
      <c r="T118" s="481">
        <f>IF('[1]BASE'!EL119="","",'[1]BASE'!EL119)</f>
      </c>
      <c r="U118" s="482"/>
      <c r="V118" s="477"/>
    </row>
    <row r="119" spans="2:22" s="471" customFormat="1" ht="19.5" customHeight="1">
      <c r="B119" s="472"/>
      <c r="C119" s="483">
        <f>IF('[1]BASE'!C120="","",'[1]BASE'!C120)</f>
        <v>104</v>
      </c>
      <c r="D119" s="489">
        <f>IF('[1]BASE'!D120="","",'[1]BASE'!D120)</f>
        <v>3482</v>
      </c>
      <c r="E119" s="489" t="str">
        <f>IF('[1]BASE'!E120="","",'[1]BASE'!E120)</f>
        <v>BAHIA BLANCA - PETROQ. BAHIA BLANCA 2</v>
      </c>
      <c r="F119" s="489">
        <f>IF('[1]BASE'!F120="","",'[1]BASE'!F120)</f>
        <v>132</v>
      </c>
      <c r="G119" s="484">
        <f>IF('[1]BASE'!G120="","",'[1]BASE'!G120)</f>
        <v>29.8</v>
      </c>
      <c r="H119" s="480" t="str">
        <f>'[1]BASE'!H120</f>
        <v>C</v>
      </c>
      <c r="I119" s="481">
        <f>IF('[1]BASE'!EA120="","",'[1]BASE'!EA120)</f>
      </c>
      <c r="J119" s="481">
        <f>IF('[1]BASE'!EB120="","",'[1]BASE'!EB120)</f>
      </c>
      <c r="K119" s="481">
        <f>IF('[1]BASE'!EC120="","",'[1]BASE'!EC120)</f>
      </c>
      <c r="L119" s="481">
        <f>IF('[1]BASE'!ED120="","",'[1]BASE'!ED120)</f>
      </c>
      <c r="M119" s="481">
        <f>IF('[1]BASE'!EE120="","",'[1]BASE'!EE120)</f>
      </c>
      <c r="N119" s="481">
        <f>IF('[1]BASE'!EF120="","",'[1]BASE'!EF120)</f>
      </c>
      <c r="O119" s="481">
        <f>IF('[1]BASE'!EG120="","",'[1]BASE'!EG120)</f>
      </c>
      <c r="P119" s="481">
        <f>IF('[1]BASE'!EH120="","",'[1]BASE'!EH120)</f>
      </c>
      <c r="Q119" s="481">
        <f>IF('[1]BASE'!EI120="","",'[1]BASE'!EI120)</f>
      </c>
      <c r="R119" s="481">
        <f>IF('[1]BASE'!EJ120="","",'[1]BASE'!EJ120)</f>
      </c>
      <c r="S119" s="481">
        <f>IF('[1]BASE'!EK120="","",'[1]BASE'!EK120)</f>
        <v>1</v>
      </c>
      <c r="T119" s="481">
        <f>IF('[1]BASE'!EL120="","",'[1]BASE'!EL120)</f>
        <v>1</v>
      </c>
      <c r="U119" s="482"/>
      <c r="V119" s="477"/>
    </row>
    <row r="120" spans="2:22" s="471" customFormat="1" ht="19.5" customHeight="1">
      <c r="B120" s="472"/>
      <c r="C120" s="485">
        <f>IF('[1]BASE'!C121="","",'[1]BASE'!C121)</f>
        <v>105</v>
      </c>
      <c r="D120" s="488">
        <f>IF('[1]BASE'!D121="","",'[1]BASE'!D121)</f>
        <v>3483</v>
      </c>
      <c r="E120" s="488" t="str">
        <f>IF('[1]BASE'!E121="","",'[1]BASE'!E121)</f>
        <v>BAHIA BLANCA - PETROQ. BAHIA BLANCA 3</v>
      </c>
      <c r="F120" s="488">
        <f>IF('[1]BASE'!F121="","",'[1]BASE'!F121)</f>
        <v>132</v>
      </c>
      <c r="G120" s="486">
        <f>IF('[1]BASE'!G121="","",'[1]BASE'!G121)</f>
        <v>29.8</v>
      </c>
      <c r="H120" s="480" t="str">
        <f>'[1]BASE'!H121</f>
        <v>C</v>
      </c>
      <c r="I120" s="481">
        <f>IF('[1]BASE'!EA121="","",'[1]BASE'!EA121)</f>
      </c>
      <c r="J120" s="481">
        <f>IF('[1]BASE'!EB121="","",'[1]BASE'!EB121)</f>
      </c>
      <c r="K120" s="481">
        <f>IF('[1]BASE'!EC121="","",'[1]BASE'!EC121)</f>
      </c>
      <c r="L120" s="481">
        <f>IF('[1]BASE'!ED121="","",'[1]BASE'!ED121)</f>
      </c>
      <c r="M120" s="481">
        <f>IF('[1]BASE'!EE121="","",'[1]BASE'!EE121)</f>
      </c>
      <c r="N120" s="481">
        <f>IF('[1]BASE'!EF121="","",'[1]BASE'!EF121)</f>
      </c>
      <c r="O120" s="481">
        <f>IF('[1]BASE'!EG121="","",'[1]BASE'!EG121)</f>
      </c>
      <c r="P120" s="481">
        <f>IF('[1]BASE'!EH121="","",'[1]BASE'!EH121)</f>
      </c>
      <c r="Q120" s="481">
        <f>IF('[1]BASE'!EI121="","",'[1]BASE'!EI121)</f>
      </c>
      <c r="R120" s="481">
        <f>IF('[1]BASE'!EJ121="","",'[1]BASE'!EJ121)</f>
      </c>
      <c r="S120" s="481">
        <f>IF('[1]BASE'!EK121="","",'[1]BASE'!EK121)</f>
        <v>1</v>
      </c>
      <c r="T120" s="481">
        <f>IF('[1]BASE'!EL121="","",'[1]BASE'!EL121)</f>
      </c>
      <c r="U120" s="482"/>
      <c r="V120" s="477"/>
    </row>
    <row r="121" spans="2:22" s="471" customFormat="1" ht="19.5" customHeight="1">
      <c r="B121" s="472"/>
      <c r="C121" s="483">
        <f>IF('[1]BASE'!C122="","",'[1]BASE'!C122)</f>
        <v>106</v>
      </c>
      <c r="D121" s="489">
        <f>IF('[1]BASE'!D122="","",'[1]BASE'!D122)</f>
        <v>3541</v>
      </c>
      <c r="E121" s="489" t="str">
        <f>IF('[1]BASE'!E122="","",'[1]BASE'!E122)</f>
        <v>PETROQ. BAHIA BLANCA - PROFERTIL</v>
      </c>
      <c r="F121" s="489">
        <f>IF('[1]BASE'!F122="","",'[1]BASE'!F122)</f>
        <v>132</v>
      </c>
      <c r="G121" s="484">
        <f>IF('[1]BASE'!G122="","",'[1]BASE'!G122)</f>
        <v>1.8</v>
      </c>
      <c r="H121" s="480" t="str">
        <f>'[1]BASE'!H122</f>
        <v>C</v>
      </c>
      <c r="I121" s="481">
        <f>IF('[1]BASE'!EA122="","",'[1]BASE'!EA122)</f>
      </c>
      <c r="J121" s="481">
        <f>IF('[1]BASE'!EB122="","",'[1]BASE'!EB122)</f>
      </c>
      <c r="K121" s="481">
        <f>IF('[1]BASE'!EC122="","",'[1]BASE'!EC122)</f>
      </c>
      <c r="L121" s="481">
        <f>IF('[1]BASE'!ED122="","",'[1]BASE'!ED122)</f>
      </c>
      <c r="M121" s="481">
        <f>IF('[1]BASE'!EE122="","",'[1]BASE'!EE122)</f>
      </c>
      <c r="N121" s="481">
        <f>IF('[1]BASE'!EF122="","",'[1]BASE'!EF122)</f>
      </c>
      <c r="O121" s="481">
        <f>IF('[1]BASE'!EG122="","",'[1]BASE'!EG122)</f>
      </c>
      <c r="P121" s="481">
        <f>IF('[1]BASE'!EH122="","",'[1]BASE'!EH122)</f>
      </c>
      <c r="Q121" s="481">
        <f>IF('[1]BASE'!EI122="","",'[1]BASE'!EI122)</f>
      </c>
      <c r="R121" s="481">
        <f>IF('[1]BASE'!EJ122="","",'[1]BASE'!EJ122)</f>
      </c>
      <c r="S121" s="481">
        <f>IF('[1]BASE'!EK122="","",'[1]BASE'!EK122)</f>
      </c>
      <c r="T121" s="481">
        <f>IF('[1]BASE'!EL122="","",'[1]BASE'!EL122)</f>
        <v>1</v>
      </c>
      <c r="U121" s="482"/>
      <c r="V121" s="477"/>
    </row>
    <row r="122" spans="2:22" s="471" customFormat="1" ht="19.5" customHeight="1">
      <c r="B122" s="472"/>
      <c r="C122" s="485">
        <f>IF('[1]BASE'!C123="","",'[1]BASE'!C123)</f>
        <v>107</v>
      </c>
      <c r="D122" s="488">
        <f>IF('[1]BASE'!D123="","",'[1]BASE'!D123)</f>
        <v>3575</v>
      </c>
      <c r="E122" s="488" t="str">
        <f>IF('[1]BASE'!E123="","",'[1]BASE'!E123)</f>
        <v>NUEVA CAMPANA - PRAXAIR</v>
      </c>
      <c r="F122" s="491">
        <f>IF('[1]BASE'!F123="","",'[1]BASE'!F123)</f>
        <v>132</v>
      </c>
      <c r="G122" s="486">
        <f>IF('[1]BASE'!G123="","",'[1]BASE'!G123)</f>
        <v>6.1</v>
      </c>
      <c r="H122" s="480" t="str">
        <f>'[1]BASE'!H123</f>
        <v>C</v>
      </c>
      <c r="I122" s="481">
        <f>IF('[1]BASE'!EA123="","",'[1]BASE'!EA123)</f>
      </c>
      <c r="J122" s="481">
        <f>IF('[1]BASE'!EB123="","",'[1]BASE'!EB123)</f>
      </c>
      <c r="K122" s="481">
        <f>IF('[1]BASE'!EC123="","",'[1]BASE'!EC123)</f>
      </c>
      <c r="L122" s="481">
        <f>IF('[1]BASE'!ED123="","",'[1]BASE'!ED123)</f>
      </c>
      <c r="M122" s="481">
        <f>IF('[1]BASE'!EE123="","",'[1]BASE'!EE123)</f>
      </c>
      <c r="N122" s="481">
        <f>IF('[1]BASE'!EF123="","",'[1]BASE'!EF123)</f>
      </c>
      <c r="O122" s="481">
        <f>IF('[1]BASE'!EG123="","",'[1]BASE'!EG123)</f>
      </c>
      <c r="P122" s="481">
        <f>IF('[1]BASE'!EH123="","",'[1]BASE'!EH123)</f>
      </c>
      <c r="Q122" s="481">
        <f>IF('[1]BASE'!EI123="","",'[1]BASE'!EI123)</f>
      </c>
      <c r="R122" s="481">
        <f>IF('[1]BASE'!EJ123="","",'[1]BASE'!EJ123)</f>
      </c>
      <c r="S122" s="481">
        <f>IF('[1]BASE'!EK123="","",'[1]BASE'!EK123)</f>
      </c>
      <c r="T122" s="481">
        <f>IF('[1]BASE'!EL123="","",'[1]BASE'!EL123)</f>
      </c>
      <c r="U122" s="482"/>
      <c r="V122" s="477"/>
    </row>
    <row r="123" spans="2:22" s="471" customFormat="1" ht="19.5" customHeight="1">
      <c r="B123" s="472"/>
      <c r="C123" s="483">
        <f>IF('[1]BASE'!C124="","",'[1]BASE'!C124)</f>
        <v>108</v>
      </c>
      <c r="D123" s="489">
        <f>IF('[1]BASE'!D124="","",'[1]BASE'!D124)</f>
        <v>3576</v>
      </c>
      <c r="E123" s="489" t="str">
        <f>IF('[1]BASE'!E124="","",'[1]BASE'!E124)</f>
        <v>PRAXAIR - CAMPANA</v>
      </c>
      <c r="F123" s="492">
        <f>IF('[1]BASE'!F124="","",'[1]BASE'!F124)</f>
        <v>132</v>
      </c>
      <c r="G123" s="484">
        <f>IF('[1]BASE'!G124="","",'[1]BASE'!G124)</f>
        <v>1.1</v>
      </c>
      <c r="H123" s="480" t="str">
        <f>'[1]BASE'!H124</f>
        <v>C</v>
      </c>
      <c r="I123" s="481">
        <f>IF('[1]BASE'!EA124="","",'[1]BASE'!EA124)</f>
      </c>
      <c r="J123" s="481">
        <f>IF('[1]BASE'!EB124="","",'[1]BASE'!EB124)</f>
      </c>
      <c r="K123" s="481">
        <f>IF('[1]BASE'!EC124="","",'[1]BASE'!EC124)</f>
      </c>
      <c r="L123" s="481">
        <f>IF('[1]BASE'!ED124="","",'[1]BASE'!ED124)</f>
      </c>
      <c r="M123" s="481">
        <f>IF('[1]BASE'!EE124="","",'[1]BASE'!EE124)</f>
      </c>
      <c r="N123" s="481">
        <f>IF('[1]BASE'!EF124="","",'[1]BASE'!EF124)</f>
      </c>
      <c r="O123" s="481">
        <f>IF('[1]BASE'!EG124="","",'[1]BASE'!EG124)</f>
      </c>
      <c r="P123" s="481">
        <f>IF('[1]BASE'!EH124="","",'[1]BASE'!EH124)</f>
      </c>
      <c r="Q123" s="481">
        <f>IF('[1]BASE'!EI124="","",'[1]BASE'!EI124)</f>
      </c>
      <c r="R123" s="481">
        <f>IF('[1]BASE'!EJ124="","",'[1]BASE'!EJ124)</f>
      </c>
      <c r="S123" s="481">
        <f>IF('[1]BASE'!EK124="","",'[1]BASE'!EK124)</f>
      </c>
      <c r="T123" s="481">
        <f>IF('[1]BASE'!EL124="","",'[1]BASE'!EL124)</f>
      </c>
      <c r="U123" s="482"/>
      <c r="V123" s="477"/>
    </row>
    <row r="124" spans="2:22" s="471" customFormat="1" ht="19.5" customHeight="1">
      <c r="B124" s="472"/>
      <c r="C124" s="485">
        <f>IF('[1]BASE'!C125="","",'[1]BASE'!C125)</f>
        <v>109</v>
      </c>
      <c r="D124" s="488">
        <f>IF('[1]BASE'!D125="","",'[1]BASE'!D125)</f>
        <v>3596</v>
      </c>
      <c r="E124" s="488" t="str">
        <f>IF('[1]BASE'!E125="","",'[1]BASE'!E125)</f>
        <v>PUNTA ALTA - CORONEL ROSALES</v>
      </c>
      <c r="F124" s="491">
        <f>IF('[1]BASE'!F125="","",'[1]BASE'!F125)</f>
        <v>132</v>
      </c>
      <c r="G124" s="486">
        <f>IF('[1]BASE'!G125="","",'[1]BASE'!G125)</f>
        <v>4.1</v>
      </c>
      <c r="H124" s="480" t="str">
        <f>'[1]BASE'!H125</f>
        <v>C</v>
      </c>
      <c r="I124" s="481">
        <f>IF('[1]BASE'!EA125="","",'[1]BASE'!EA125)</f>
      </c>
      <c r="J124" s="481">
        <f>IF('[1]BASE'!EB125="","",'[1]BASE'!EB125)</f>
      </c>
      <c r="K124" s="481">
        <f>IF('[1]BASE'!EC125="","",'[1]BASE'!EC125)</f>
      </c>
      <c r="L124" s="481">
        <f>IF('[1]BASE'!ED125="","",'[1]BASE'!ED125)</f>
      </c>
      <c r="M124" s="481">
        <f>IF('[1]BASE'!EE125="","",'[1]BASE'!EE125)</f>
      </c>
      <c r="N124" s="481">
        <f>IF('[1]BASE'!EF125="","",'[1]BASE'!EF125)</f>
      </c>
      <c r="O124" s="481">
        <f>IF('[1]BASE'!EG125="","",'[1]BASE'!EG125)</f>
      </c>
      <c r="P124" s="481">
        <f>IF('[1]BASE'!EH125="","",'[1]BASE'!EH125)</f>
      </c>
      <c r="Q124" s="481">
        <f>IF('[1]BASE'!EI125="","",'[1]BASE'!EI125)</f>
      </c>
      <c r="R124" s="481">
        <f>IF('[1]BASE'!EJ125="","",'[1]BASE'!EJ125)</f>
      </c>
      <c r="S124" s="481">
        <f>IF('[1]BASE'!EK125="","",'[1]BASE'!EK125)</f>
      </c>
      <c r="T124" s="481">
        <f>IF('[1]BASE'!EL125="","",'[1]BASE'!EL125)</f>
      </c>
      <c r="U124" s="482"/>
      <c r="V124" s="477"/>
    </row>
    <row r="125" spans="2:22" s="471" customFormat="1" ht="19.5" customHeight="1">
      <c r="B125" s="472"/>
      <c r="C125" s="483">
        <f>IF('[1]BASE'!C126="","",'[1]BASE'!C126)</f>
        <v>110</v>
      </c>
      <c r="D125" s="489">
        <f>IF('[1]BASE'!D126="","",'[1]BASE'!D126)</f>
        <v>3535</v>
      </c>
      <c r="E125" s="489" t="str">
        <f>IF('[1]BASE'!E126="","",'[1]BASE'!E126)</f>
        <v>PAPEL PRENSA - BARADERO</v>
      </c>
      <c r="F125" s="489">
        <f>IF('[1]BASE'!F126="","",'[1]BASE'!F126)</f>
        <v>132</v>
      </c>
      <c r="G125" s="484">
        <f>IF('[1]BASE'!G126="","",'[1]BASE'!G126)</f>
        <v>24</v>
      </c>
      <c r="H125" s="480" t="str">
        <f>'[1]BASE'!H126</f>
        <v>C</v>
      </c>
      <c r="I125" s="481">
        <f>IF('[1]BASE'!EA126="","",'[1]BASE'!EA126)</f>
      </c>
      <c r="J125" s="481">
        <f>IF('[1]BASE'!EB126="","",'[1]BASE'!EB126)</f>
      </c>
      <c r="K125" s="481">
        <f>IF('[1]BASE'!EC126="","",'[1]BASE'!EC126)</f>
      </c>
      <c r="L125" s="481">
        <f>IF('[1]BASE'!ED126="","",'[1]BASE'!ED126)</f>
      </c>
      <c r="M125" s="481">
        <f>IF('[1]BASE'!EE126="","",'[1]BASE'!EE126)</f>
      </c>
      <c r="N125" s="481">
        <f>IF('[1]BASE'!EF126="","",'[1]BASE'!EF126)</f>
      </c>
      <c r="O125" s="481">
        <f>IF('[1]BASE'!EG126="","",'[1]BASE'!EG126)</f>
      </c>
      <c r="P125" s="481">
        <f>IF('[1]BASE'!EH126="","",'[1]BASE'!EH126)</f>
      </c>
      <c r="Q125" s="481">
        <f>IF('[1]BASE'!EI126="","",'[1]BASE'!EI126)</f>
      </c>
      <c r="R125" s="481">
        <f>IF('[1]BASE'!EJ126="","",'[1]BASE'!EJ126)</f>
      </c>
      <c r="S125" s="481">
        <f>IF('[1]BASE'!EK126="","",'[1]BASE'!EK126)</f>
      </c>
      <c r="T125" s="481">
        <f>IF('[1]BASE'!EL126="","",'[1]BASE'!EL126)</f>
      </c>
      <c r="U125" s="482"/>
      <c r="V125" s="477"/>
    </row>
    <row r="126" spans="2:22" s="471" customFormat="1" ht="19.5" customHeight="1">
      <c r="B126" s="472"/>
      <c r="C126" s="485">
        <f>IF('[1]BASE'!C127="","",'[1]BASE'!C127)</f>
        <v>111</v>
      </c>
      <c r="D126" s="488">
        <f>IF('[1]BASE'!D127="","",'[1]BASE'!D127)</f>
        <v>3715</v>
      </c>
      <c r="E126" s="488" t="str">
        <f>IF('[1]BASE'!E127="","",'[1]BASE'!E127)</f>
        <v>SALTO - BA CHACABUCO</v>
      </c>
      <c r="F126" s="488">
        <f>IF('[1]BASE'!F127="","",'[1]BASE'!F127)</f>
        <v>132</v>
      </c>
      <c r="G126" s="486">
        <f>IF('[1]BASE'!G127="","",'[1]BASE'!G127)</f>
        <v>60.1</v>
      </c>
      <c r="H126" s="480" t="str">
        <f>'[1]BASE'!H127</f>
        <v>C</v>
      </c>
      <c r="I126" s="481">
        <f>IF('[1]BASE'!EA127="","",'[1]BASE'!EA127)</f>
      </c>
      <c r="J126" s="481">
        <f>IF('[1]BASE'!EB127="","",'[1]BASE'!EB127)</f>
      </c>
      <c r="K126" s="481">
        <f>IF('[1]BASE'!EC127="","",'[1]BASE'!EC127)</f>
      </c>
      <c r="L126" s="481">
        <f>IF('[1]BASE'!ED127="","",'[1]BASE'!ED127)</f>
      </c>
      <c r="M126" s="481">
        <f>IF('[1]BASE'!EE127="","",'[1]BASE'!EE127)</f>
      </c>
      <c r="N126" s="481">
        <f>IF('[1]BASE'!EF127="","",'[1]BASE'!EF127)</f>
      </c>
      <c r="O126" s="481">
        <f>IF('[1]BASE'!EG127="","",'[1]BASE'!EG127)</f>
      </c>
      <c r="P126" s="481">
        <f>IF('[1]BASE'!EH127="","",'[1]BASE'!EH127)</f>
      </c>
      <c r="Q126" s="481">
        <f>IF('[1]BASE'!EI127="","",'[1]BASE'!EI127)</f>
      </c>
      <c r="R126" s="481">
        <f>IF('[1]BASE'!EJ127="","",'[1]BASE'!EJ127)</f>
        <v>1</v>
      </c>
      <c r="S126" s="481">
        <f>IF('[1]BASE'!EK127="","",'[1]BASE'!EK127)</f>
      </c>
      <c r="T126" s="481">
        <f>IF('[1]BASE'!EL127="","",'[1]BASE'!EL127)</f>
      </c>
      <c r="U126" s="482"/>
      <c r="V126" s="477"/>
    </row>
    <row r="127" spans="2:22" s="471" customFormat="1" ht="19.5" customHeight="1">
      <c r="B127" s="472"/>
      <c r="C127" s="483">
        <f>IF('[1]BASE'!C128="","",'[1]BASE'!C128)</f>
        <v>112</v>
      </c>
      <c r="D127" s="489">
        <f>IF('[1]BASE'!D128="","",'[1]BASE'!D128)</f>
        <v>3689</v>
      </c>
      <c r="E127" s="489" t="str">
        <f>IF('[1]BASE'!E128="","",'[1]BASE'!E128)</f>
        <v>LA PAMPITA - LAPRIDA</v>
      </c>
      <c r="F127" s="489">
        <f>IF('[1]BASE'!F128="","",'[1]BASE'!F128)</f>
        <v>132</v>
      </c>
      <c r="G127" s="484">
        <f>IF('[1]BASE'!G128="","",'[1]BASE'!G128)</f>
        <v>72.2</v>
      </c>
      <c r="H127" s="480" t="str">
        <f>'[1]BASE'!H128</f>
        <v>C</v>
      </c>
      <c r="I127" s="481">
        <f>IF('[1]BASE'!EA128="","",'[1]BASE'!EA128)</f>
      </c>
      <c r="J127" s="481">
        <f>IF('[1]BASE'!EB128="","",'[1]BASE'!EB128)</f>
      </c>
      <c r="K127" s="481">
        <f>IF('[1]BASE'!EC128="","",'[1]BASE'!EC128)</f>
      </c>
      <c r="L127" s="481">
        <f>IF('[1]BASE'!ED128="","",'[1]BASE'!ED128)</f>
      </c>
      <c r="M127" s="481">
        <f>IF('[1]BASE'!EE128="","",'[1]BASE'!EE128)</f>
      </c>
      <c r="N127" s="481">
        <f>IF('[1]BASE'!EF128="","",'[1]BASE'!EF128)</f>
      </c>
      <c r="O127" s="481">
        <f>IF('[1]BASE'!EG128="","",'[1]BASE'!EG128)</f>
      </c>
      <c r="P127" s="481">
        <f>IF('[1]BASE'!EH128="","",'[1]BASE'!EH128)</f>
      </c>
      <c r="Q127" s="481">
        <f>IF('[1]BASE'!EI128="","",'[1]BASE'!EI128)</f>
      </c>
      <c r="R127" s="481">
        <f>IF('[1]BASE'!EJ128="","",'[1]BASE'!EJ128)</f>
      </c>
      <c r="S127" s="481">
        <f>IF('[1]BASE'!EK128="","",'[1]BASE'!EK128)</f>
      </c>
      <c r="T127" s="481">
        <f>IF('[1]BASE'!EL128="","",'[1]BASE'!EL128)</f>
      </c>
      <c r="U127" s="482"/>
      <c r="V127" s="477"/>
    </row>
    <row r="128" spans="2:22" s="471" customFormat="1" ht="19.5" customHeight="1">
      <c r="B128" s="472"/>
      <c r="C128" s="485">
        <f>IF('[1]BASE'!C129="","",'[1]BASE'!C129)</f>
        <v>113</v>
      </c>
      <c r="D128" s="488">
        <f>IF('[1]BASE'!D129="","",'[1]BASE'!D129)</f>
        <v>3690</v>
      </c>
      <c r="E128" s="488" t="str">
        <f>IF('[1]BASE'!E129="","",'[1]BASE'!E129)</f>
        <v>OLAVARRIA - LA PAMPITA</v>
      </c>
      <c r="F128" s="491">
        <f>IF('[1]BASE'!F129="","",'[1]BASE'!F129)</f>
        <v>132</v>
      </c>
      <c r="G128" s="486">
        <f>IF('[1]BASE'!G129="","",'[1]BASE'!G129)</f>
        <v>27.5</v>
      </c>
      <c r="H128" s="480" t="str">
        <f>'[1]BASE'!H129</f>
        <v>C</v>
      </c>
      <c r="I128" s="481">
        <f>IF('[1]BASE'!EA129="","",'[1]BASE'!EA129)</f>
      </c>
      <c r="J128" s="481">
        <f>IF('[1]BASE'!EB129="","",'[1]BASE'!EB129)</f>
      </c>
      <c r="K128" s="481">
        <f>IF('[1]BASE'!EC129="","",'[1]BASE'!EC129)</f>
      </c>
      <c r="L128" s="481">
        <f>IF('[1]BASE'!ED129="","",'[1]BASE'!ED129)</f>
      </c>
      <c r="M128" s="481">
        <f>IF('[1]BASE'!EE129="","",'[1]BASE'!EE129)</f>
      </c>
      <c r="N128" s="481">
        <f>IF('[1]BASE'!EF129="","",'[1]BASE'!EF129)</f>
      </c>
      <c r="O128" s="481">
        <f>IF('[1]BASE'!EG129="","",'[1]BASE'!EG129)</f>
      </c>
      <c r="P128" s="481">
        <f>IF('[1]BASE'!EH129="","",'[1]BASE'!EH129)</f>
      </c>
      <c r="Q128" s="481">
        <f>IF('[1]BASE'!EI129="","",'[1]BASE'!EI129)</f>
      </c>
      <c r="R128" s="481">
        <f>IF('[1]BASE'!EJ129="","",'[1]BASE'!EJ129)</f>
      </c>
      <c r="S128" s="481">
        <f>IF('[1]BASE'!EK129="","",'[1]BASE'!EK129)</f>
      </c>
      <c r="T128" s="481">
        <f>IF('[1]BASE'!EL129="","",'[1]BASE'!EL129)</f>
      </c>
      <c r="U128" s="482"/>
      <c r="V128" s="477"/>
    </row>
    <row r="129" spans="2:22" s="471" customFormat="1" ht="19.5" customHeight="1">
      <c r="B129" s="472"/>
      <c r="C129" s="483">
        <f>IF('[1]BASE'!C130="","",'[1]BASE'!C130)</f>
        <v>114</v>
      </c>
      <c r="D129" s="489">
        <f>IF('[1]BASE'!D130="","",'[1]BASE'!D130)</f>
        <v>3796</v>
      </c>
      <c r="E129" s="489" t="str">
        <f>IF('[1]BASE'!E130="","",'[1]BASE'!E130)</f>
        <v>C. SARMIENTO - S.A. DE ARECO</v>
      </c>
      <c r="F129" s="492">
        <f>IF('[1]BASE'!F130="","",'[1]BASE'!F130)</f>
        <v>66</v>
      </c>
      <c r="G129" s="484">
        <f>IF('[1]BASE'!G130="","",'[1]BASE'!G130)</f>
        <v>31.5</v>
      </c>
      <c r="H129" s="480" t="str">
        <f>'[1]BASE'!H130</f>
        <v>C</v>
      </c>
      <c r="I129" s="481">
        <f>IF('[1]BASE'!EA130="","",'[1]BASE'!EA130)</f>
      </c>
      <c r="J129" s="481">
        <f>IF('[1]BASE'!EB130="","",'[1]BASE'!EB130)</f>
      </c>
      <c r="K129" s="481">
        <f>IF('[1]BASE'!EC130="","",'[1]BASE'!EC130)</f>
      </c>
      <c r="L129" s="481">
        <f>IF('[1]BASE'!ED130="","",'[1]BASE'!ED130)</f>
      </c>
      <c r="M129" s="481">
        <f>IF('[1]BASE'!EE130="","",'[1]BASE'!EE130)</f>
      </c>
      <c r="N129" s="481">
        <f>IF('[1]BASE'!EF130="","",'[1]BASE'!EF130)</f>
      </c>
      <c r="O129" s="481">
        <f>IF('[1]BASE'!EG130="","",'[1]BASE'!EG130)</f>
      </c>
      <c r="P129" s="481">
        <f>IF('[1]BASE'!EH130="","",'[1]BASE'!EH130)</f>
      </c>
      <c r="Q129" s="481">
        <f>IF('[1]BASE'!EI130="","",'[1]BASE'!EI130)</f>
      </c>
      <c r="R129" s="481">
        <f>IF('[1]BASE'!EJ130="","",'[1]BASE'!EJ130)</f>
      </c>
      <c r="S129" s="481">
        <f>IF('[1]BASE'!EK130="","",'[1]BASE'!EK130)</f>
      </c>
      <c r="T129" s="481">
        <f>IF('[1]BASE'!EL130="","",'[1]BASE'!EL130)</f>
      </c>
      <c r="U129" s="482"/>
      <c r="V129" s="477"/>
    </row>
    <row r="130" spans="2:22" s="471" customFormat="1" ht="19.5" customHeight="1">
      <c r="B130" s="472"/>
      <c r="C130" s="485">
        <f>IF('[1]BASE'!C131="","",'[1]BASE'!C131)</f>
        <v>115</v>
      </c>
      <c r="D130" s="488">
        <f>IF('[1]BASE'!D131="","",'[1]BASE'!D131)</f>
        <v>3797</v>
      </c>
      <c r="E130" s="488" t="str">
        <f>IF('[1]BASE'!E131="","",'[1]BASE'!E131)</f>
        <v>S.A. DE ARECO - LUJAN BAS</v>
      </c>
      <c r="F130" s="491">
        <f>IF('[1]BASE'!F131="","",'[1]BASE'!F131)</f>
        <v>66</v>
      </c>
      <c r="G130" s="486">
        <f>IF('[1]BASE'!G131="","",'[1]BASE'!G131)</f>
        <v>49.8</v>
      </c>
      <c r="H130" s="480" t="str">
        <f>'[1]BASE'!H131</f>
        <v>C</v>
      </c>
      <c r="I130" s="481">
        <f>IF('[1]BASE'!EA131="","",'[1]BASE'!EA131)</f>
      </c>
      <c r="J130" s="481">
        <f>IF('[1]BASE'!EB131="","",'[1]BASE'!EB131)</f>
      </c>
      <c r="K130" s="481">
        <f>IF('[1]BASE'!EC131="","",'[1]BASE'!EC131)</f>
      </c>
      <c r="L130" s="481">
        <f>IF('[1]BASE'!ED131="","",'[1]BASE'!ED131)</f>
      </c>
      <c r="M130" s="481">
        <f>IF('[1]BASE'!EE131="","",'[1]BASE'!EE131)</f>
      </c>
      <c r="N130" s="481">
        <f>IF('[1]BASE'!EF131="","",'[1]BASE'!EF131)</f>
      </c>
      <c r="O130" s="481">
        <f>IF('[1]BASE'!EG131="","",'[1]BASE'!EG131)</f>
      </c>
      <c r="P130" s="481">
        <f>IF('[1]BASE'!EH131="","",'[1]BASE'!EH131)</f>
        <v>1</v>
      </c>
      <c r="Q130" s="481">
        <f>IF('[1]BASE'!EI131="","",'[1]BASE'!EI131)</f>
      </c>
      <c r="R130" s="481">
        <f>IF('[1]BASE'!EJ131="","",'[1]BASE'!EJ131)</f>
      </c>
      <c r="S130" s="481">
        <f>IF('[1]BASE'!EK131="","",'[1]BASE'!EK131)</f>
      </c>
      <c r="T130" s="481">
        <f>IF('[1]BASE'!EL131="","",'[1]BASE'!EL131)</f>
      </c>
      <c r="U130" s="482"/>
      <c r="V130" s="477"/>
    </row>
    <row r="131" spans="2:22" s="471" customFormat="1" ht="19.5" customHeight="1">
      <c r="B131" s="472"/>
      <c r="C131" s="483">
        <f>IF('[1]BASE'!C132="","",'[1]BASE'!C132)</f>
        <v>116</v>
      </c>
      <c r="D131" s="489">
        <f>IF('[1]BASE'!D132="","",'[1]BASE'!D132)</f>
        <v>3829</v>
      </c>
      <c r="E131" s="489" t="str">
        <f>IF('[1]BASE'!E132="","",'[1]BASE'!E132)</f>
        <v>OLAVARRIA - BARKER</v>
      </c>
      <c r="F131" s="489">
        <f>IF('[1]BASE'!F132="","",'[1]BASE'!F132)</f>
        <v>132</v>
      </c>
      <c r="G131" s="484">
        <f>IF('[1]BASE'!G132="","",'[1]BASE'!G132)</f>
        <v>139.4</v>
      </c>
      <c r="H131" s="480" t="str">
        <f>'[1]BASE'!H132</f>
        <v>C</v>
      </c>
      <c r="I131" s="481">
        <f>IF('[1]BASE'!EA132="","",'[1]BASE'!EA132)</f>
        <v>1</v>
      </c>
      <c r="J131" s="481">
        <f>IF('[1]BASE'!EB132="","",'[1]BASE'!EB132)</f>
      </c>
      <c r="K131" s="481">
        <f>IF('[1]BASE'!EC132="","",'[1]BASE'!EC132)</f>
      </c>
      <c r="L131" s="481">
        <f>IF('[1]BASE'!ED132="","",'[1]BASE'!ED132)</f>
      </c>
      <c r="M131" s="481">
        <f>IF('[1]BASE'!EE132="","",'[1]BASE'!EE132)</f>
      </c>
      <c r="N131" s="481">
        <f>IF('[1]BASE'!EF132="","",'[1]BASE'!EF132)</f>
        <v>1</v>
      </c>
      <c r="O131" s="481">
        <f>IF('[1]BASE'!EG132="","",'[1]BASE'!EG132)</f>
      </c>
      <c r="P131" s="481">
        <f>IF('[1]BASE'!EH132="","",'[1]BASE'!EH132)</f>
      </c>
      <c r="Q131" s="481">
        <f>IF('[1]BASE'!EI132="","",'[1]BASE'!EI132)</f>
      </c>
      <c r="R131" s="481">
        <f>IF('[1]BASE'!EJ132="","",'[1]BASE'!EJ132)</f>
      </c>
      <c r="S131" s="481">
        <f>IF('[1]BASE'!EK132="","",'[1]BASE'!EK132)</f>
      </c>
      <c r="T131" s="481">
        <f>IF('[1]BASE'!EL132="","",'[1]BASE'!EL132)</f>
      </c>
      <c r="U131" s="482"/>
      <c r="V131" s="477"/>
    </row>
    <row r="132" spans="2:22" s="471" customFormat="1" ht="19.5" customHeight="1">
      <c r="B132" s="472"/>
      <c r="C132" s="485">
        <f>IF('[1]BASE'!C133="","",'[1]BASE'!C133)</f>
        <v>117</v>
      </c>
      <c r="D132" s="488">
        <f>IF('[1]BASE'!D133="","",'[1]BASE'!D133)</f>
        <v>4067</v>
      </c>
      <c r="E132" s="488" t="str">
        <f>IF('[1]BASE'!E133="","",'[1]BASE'!E133)</f>
        <v>CHILLAR - OLAVARRIA </v>
      </c>
      <c r="F132" s="488">
        <f>IF('[1]BASE'!F133="","",'[1]BASE'!F133)</f>
        <v>132</v>
      </c>
      <c r="G132" s="486">
        <f>IF('[1]BASE'!G133="","",'[1]BASE'!G133)</f>
        <v>89.1</v>
      </c>
      <c r="H132" s="480" t="str">
        <f>'[1]BASE'!H133</f>
        <v>C</v>
      </c>
      <c r="I132" s="481">
        <f>IF('[1]BASE'!EA133="","",'[1]BASE'!EA133)</f>
      </c>
      <c r="J132" s="481">
        <f>IF('[1]BASE'!EB133="","",'[1]BASE'!EB133)</f>
      </c>
      <c r="K132" s="481">
        <f>IF('[1]BASE'!EC133="","",'[1]BASE'!EC133)</f>
      </c>
      <c r="L132" s="481">
        <f>IF('[1]BASE'!ED133="","",'[1]BASE'!ED133)</f>
      </c>
      <c r="M132" s="481">
        <f>IF('[1]BASE'!EE133="","",'[1]BASE'!EE133)</f>
      </c>
      <c r="N132" s="481">
        <f>IF('[1]BASE'!EF133="","",'[1]BASE'!EF133)</f>
      </c>
      <c r="O132" s="481">
        <f>IF('[1]BASE'!EG133="","",'[1]BASE'!EG133)</f>
      </c>
      <c r="P132" s="481">
        <f>IF('[1]BASE'!EH133="","",'[1]BASE'!EH133)</f>
      </c>
      <c r="Q132" s="481">
        <f>IF('[1]BASE'!EI133="","",'[1]BASE'!EI133)</f>
      </c>
      <c r="R132" s="481">
        <f>IF('[1]BASE'!EJ133="","",'[1]BASE'!EJ133)</f>
      </c>
      <c r="S132" s="481">
        <f>IF('[1]BASE'!EK133="","",'[1]BASE'!EK133)</f>
      </c>
      <c r="T132" s="481">
        <f>IF('[1]BASE'!EL133="","",'[1]BASE'!EL133)</f>
      </c>
      <c r="U132" s="482"/>
      <c r="V132" s="477"/>
    </row>
    <row r="133" spans="2:22" s="471" customFormat="1" ht="19.5" customHeight="1">
      <c r="B133" s="472"/>
      <c r="C133" s="483">
        <f>IF('[1]BASE'!C134="","",'[1]BASE'!C134)</f>
        <v>118</v>
      </c>
      <c r="D133" s="489">
        <f>IF('[1]BASE'!D134="","",'[1]BASE'!D134)</f>
        <v>4070</v>
      </c>
      <c r="E133" s="489" t="str">
        <f>IF('[1]BASE'!E134="","",'[1]BASE'!E134)</f>
        <v>CHILLAR  - GONZALEZ CHAVES</v>
      </c>
      <c r="F133" s="489">
        <f>IF('[1]BASE'!F134="","",'[1]BASE'!F134)</f>
        <v>132</v>
      </c>
      <c r="G133" s="484">
        <f>IF('[1]BASE'!G134="","",'[1]BASE'!G134)</f>
        <v>73.7</v>
      </c>
      <c r="H133" s="480" t="str">
        <f>'[1]BASE'!H134</f>
        <v>C</v>
      </c>
      <c r="I133" s="481">
        <f>IF('[1]BASE'!EA134="","",'[1]BASE'!EA134)</f>
      </c>
      <c r="J133" s="481">
        <f>IF('[1]BASE'!EB134="","",'[1]BASE'!EB134)</f>
      </c>
      <c r="K133" s="481">
        <f>IF('[1]BASE'!EC134="","",'[1]BASE'!EC134)</f>
      </c>
      <c r="L133" s="481">
        <f>IF('[1]BASE'!ED134="","",'[1]BASE'!ED134)</f>
      </c>
      <c r="M133" s="481">
        <f>IF('[1]BASE'!EE134="","",'[1]BASE'!EE134)</f>
      </c>
      <c r="N133" s="481">
        <f>IF('[1]BASE'!EF134="","",'[1]BASE'!EF134)</f>
      </c>
      <c r="O133" s="481">
        <f>IF('[1]BASE'!EG134="","",'[1]BASE'!EG134)</f>
      </c>
      <c r="P133" s="481">
        <f>IF('[1]BASE'!EH134="","",'[1]BASE'!EH134)</f>
      </c>
      <c r="Q133" s="481">
        <f>IF('[1]BASE'!EI134="","",'[1]BASE'!EI134)</f>
      </c>
      <c r="R133" s="481">
        <f>IF('[1]BASE'!EJ134="","",'[1]BASE'!EJ134)</f>
      </c>
      <c r="S133" s="481">
        <f>IF('[1]BASE'!EK134="","",'[1]BASE'!EK134)</f>
      </c>
      <c r="T133" s="481">
        <f>IF('[1]BASE'!EL134="","",'[1]BASE'!EL134)</f>
      </c>
      <c r="U133" s="482"/>
      <c r="V133" s="477"/>
    </row>
    <row r="134" spans="2:22" s="471" customFormat="1" ht="19.5" customHeight="1">
      <c r="B134" s="472"/>
      <c r="C134" s="485">
        <f>IF('[1]BASE'!C135="","",'[1]BASE'!C135)</f>
        <v>119</v>
      </c>
      <c r="D134" s="488">
        <f>IF('[1]BASE'!D135="","",'[1]BASE'!D135)</f>
        <v>4077</v>
      </c>
      <c r="E134" s="488" t="str">
        <f>IF('[1]BASE'!E135="","",'[1]BASE'!E135)</f>
        <v>CACHARI - RAUCH</v>
      </c>
      <c r="F134" s="491">
        <f>IF('[1]BASE'!F135="","",'[1]BASE'!F135)</f>
        <v>132</v>
      </c>
      <c r="G134" s="486">
        <f>IF('[1]BASE'!G135="","",'[1]BASE'!G135)</f>
        <v>19.6</v>
      </c>
      <c r="H134" s="480" t="str">
        <f>'[1]BASE'!H135</f>
        <v>C</v>
      </c>
      <c r="I134" s="481">
        <f>IF('[1]BASE'!EA135="","",'[1]BASE'!EA135)</f>
      </c>
      <c r="J134" s="481">
        <f>IF('[1]BASE'!EB135="","",'[1]BASE'!EB135)</f>
      </c>
      <c r="K134" s="481">
        <f>IF('[1]BASE'!EC135="","",'[1]BASE'!EC135)</f>
      </c>
      <c r="L134" s="481">
        <f>IF('[1]BASE'!ED135="","",'[1]BASE'!ED135)</f>
      </c>
      <c r="M134" s="481">
        <f>IF('[1]BASE'!EE135="","",'[1]BASE'!EE135)</f>
        <v>1</v>
      </c>
      <c r="N134" s="481">
        <f>IF('[1]BASE'!EF135="","",'[1]BASE'!EF135)</f>
      </c>
      <c r="O134" s="481">
        <f>IF('[1]BASE'!EG135="","",'[1]BASE'!EG135)</f>
      </c>
      <c r="P134" s="481">
        <f>IF('[1]BASE'!EH135="","",'[1]BASE'!EH135)</f>
      </c>
      <c r="Q134" s="481">
        <f>IF('[1]BASE'!EI135="","",'[1]BASE'!EI135)</f>
      </c>
      <c r="R134" s="481">
        <f>IF('[1]BASE'!EJ135="","",'[1]BASE'!EJ135)</f>
      </c>
      <c r="S134" s="481">
        <f>IF('[1]BASE'!EK135="","",'[1]BASE'!EK135)</f>
      </c>
      <c r="T134" s="481">
        <f>IF('[1]BASE'!EL135="","",'[1]BASE'!EL135)</f>
      </c>
      <c r="U134" s="482"/>
      <c r="V134" s="477"/>
    </row>
    <row r="135" spans="2:22" s="471" customFormat="1" ht="19.5" customHeight="1">
      <c r="B135" s="472"/>
      <c r="C135" s="483">
        <f>IF('[1]BASE'!C136="","",'[1]BASE'!C136)</f>
        <v>120</v>
      </c>
      <c r="D135" s="489">
        <f>IF('[1]BASE'!D136="","",'[1]BASE'!D136)</f>
        <v>4075</v>
      </c>
      <c r="E135" s="489" t="str">
        <f>IF('[1]BASE'!E136="","",'[1]BASE'!E136)</f>
        <v>AZUL - CACHARI</v>
      </c>
      <c r="F135" s="492">
        <f>IF('[1]BASE'!F136="","",'[1]BASE'!F136)</f>
        <v>132</v>
      </c>
      <c r="G135" s="484">
        <f>IF('[1]BASE'!G136="","",'[1]BASE'!G136)</f>
        <v>55.7</v>
      </c>
      <c r="H135" s="480" t="str">
        <f>'[1]BASE'!H136</f>
        <v>C</v>
      </c>
      <c r="I135" s="481">
        <f>IF('[1]BASE'!EA136="","",'[1]BASE'!EA136)</f>
      </c>
      <c r="J135" s="481">
        <f>IF('[1]BASE'!EB136="","",'[1]BASE'!EB136)</f>
      </c>
      <c r="K135" s="481">
        <f>IF('[1]BASE'!EC136="","",'[1]BASE'!EC136)</f>
      </c>
      <c r="L135" s="481">
        <f>IF('[1]BASE'!ED136="","",'[1]BASE'!ED136)</f>
      </c>
      <c r="M135" s="481">
        <f>IF('[1]BASE'!EE136="","",'[1]BASE'!EE136)</f>
        <v>2</v>
      </c>
      <c r="N135" s="481">
        <f>IF('[1]BASE'!EF136="","",'[1]BASE'!EF136)</f>
      </c>
      <c r="O135" s="481">
        <f>IF('[1]BASE'!EG136="","",'[1]BASE'!EG136)</f>
        <v>3</v>
      </c>
      <c r="P135" s="481">
        <f>IF('[1]BASE'!EH136="","",'[1]BASE'!EH136)</f>
      </c>
      <c r="Q135" s="481">
        <f>IF('[1]BASE'!EI136="","",'[1]BASE'!EI136)</f>
      </c>
      <c r="R135" s="481">
        <f>IF('[1]BASE'!EJ136="","",'[1]BASE'!EJ136)</f>
      </c>
      <c r="S135" s="481">
        <f>IF('[1]BASE'!EK136="","",'[1]BASE'!EK136)</f>
      </c>
      <c r="T135" s="481">
        <f>IF('[1]BASE'!EL136="","",'[1]BASE'!EL136)</f>
      </c>
      <c r="U135" s="482"/>
      <c r="V135" s="477"/>
    </row>
    <row r="136" spans="2:22" s="471" customFormat="1" ht="19.5" customHeight="1">
      <c r="B136" s="472"/>
      <c r="C136" s="485">
        <f>IF('[1]BASE'!C137="","",'[1]BASE'!C137)</f>
        <v>121</v>
      </c>
      <c r="D136" s="488">
        <f>IF('[1]BASE'!D137="","",'[1]BASE'!D137)</f>
        <v>4076</v>
      </c>
      <c r="E136" s="488" t="str">
        <f>IF('[1]BASE'!E137="","",'[1]BASE'!E137)</f>
        <v>CACHARI - LAS FLORES</v>
      </c>
      <c r="F136" s="491">
        <f>IF('[1]BASE'!F137="","",'[1]BASE'!F137)</f>
        <v>132</v>
      </c>
      <c r="G136" s="486">
        <f>IF('[1]BASE'!G137="","",'[1]BASE'!G137)</f>
        <v>51.3</v>
      </c>
      <c r="H136" s="480" t="str">
        <f>'[1]BASE'!H137</f>
        <v>C</v>
      </c>
      <c r="I136" s="481">
        <f>IF('[1]BASE'!EA137="","",'[1]BASE'!EA137)</f>
      </c>
      <c r="J136" s="481">
        <f>IF('[1]BASE'!EB137="","",'[1]BASE'!EB137)</f>
      </c>
      <c r="K136" s="481">
        <f>IF('[1]BASE'!EC137="","",'[1]BASE'!EC137)</f>
      </c>
      <c r="L136" s="481">
        <f>IF('[1]BASE'!ED137="","",'[1]BASE'!ED137)</f>
      </c>
      <c r="M136" s="481">
        <f>IF('[1]BASE'!EE137="","",'[1]BASE'!EE137)</f>
      </c>
      <c r="N136" s="481">
        <f>IF('[1]BASE'!EF137="","",'[1]BASE'!EF137)</f>
      </c>
      <c r="O136" s="481">
        <f>IF('[1]BASE'!EG137="","",'[1]BASE'!EG137)</f>
      </c>
      <c r="P136" s="481">
        <f>IF('[1]BASE'!EH137="","",'[1]BASE'!EH137)</f>
      </c>
      <c r="Q136" s="481">
        <f>IF('[1]BASE'!EI137="","",'[1]BASE'!EI137)</f>
      </c>
      <c r="R136" s="481">
        <f>IF('[1]BASE'!EJ137="","",'[1]BASE'!EJ137)</f>
      </c>
      <c r="S136" s="481">
        <f>IF('[1]BASE'!EK137="","",'[1]BASE'!EK137)</f>
      </c>
      <c r="T136" s="481">
        <f>IF('[1]BASE'!EL137="","",'[1]BASE'!EL137)</f>
        <v>1</v>
      </c>
      <c r="U136" s="482"/>
      <c r="V136" s="477"/>
    </row>
    <row r="137" spans="2:22" s="471" customFormat="1" ht="19.5" customHeight="1">
      <c r="B137" s="472"/>
      <c r="C137" s="483">
        <f>IF('[1]BASE'!C138="","",'[1]BASE'!C138)</f>
        <v>122</v>
      </c>
      <c r="D137" s="489">
        <f>IF('[1]BASE'!D138="","",'[1]BASE'!D138)</f>
        <v>4074</v>
      </c>
      <c r="E137" s="489" t="str">
        <f>IF('[1]BASE'!E138="","",'[1]BASE'!E138)</f>
        <v>INDIO RICO - PRINGLES</v>
      </c>
      <c r="F137" s="492">
        <f>IF('[1]BASE'!F138="","",'[1]BASE'!F138)</f>
        <v>132</v>
      </c>
      <c r="G137" s="484">
        <f>IF('[1]BASE'!G138="","",'[1]BASE'!G138)</f>
        <v>44.4</v>
      </c>
      <c r="H137" s="480" t="str">
        <f>'[1]BASE'!H138</f>
        <v>C</v>
      </c>
      <c r="I137" s="481">
        <f>IF('[1]BASE'!EA138="","",'[1]BASE'!EA138)</f>
      </c>
      <c r="J137" s="481">
        <f>IF('[1]BASE'!EB138="","",'[1]BASE'!EB138)</f>
      </c>
      <c r="K137" s="481">
        <f>IF('[1]BASE'!EC138="","",'[1]BASE'!EC138)</f>
      </c>
      <c r="L137" s="481">
        <f>IF('[1]BASE'!ED138="","",'[1]BASE'!ED138)</f>
      </c>
      <c r="M137" s="481">
        <f>IF('[1]BASE'!EE138="","",'[1]BASE'!EE138)</f>
      </c>
      <c r="N137" s="481">
        <f>IF('[1]BASE'!EF138="","",'[1]BASE'!EF138)</f>
      </c>
      <c r="O137" s="481">
        <f>IF('[1]BASE'!EG138="","",'[1]BASE'!EG138)</f>
        <v>1</v>
      </c>
      <c r="P137" s="481">
        <f>IF('[1]BASE'!EH138="","",'[1]BASE'!EH138)</f>
      </c>
      <c r="Q137" s="481">
        <f>IF('[1]BASE'!EI138="","",'[1]BASE'!EI138)</f>
      </c>
      <c r="R137" s="481">
        <f>IF('[1]BASE'!EJ138="","",'[1]BASE'!EJ138)</f>
      </c>
      <c r="S137" s="481">
        <f>IF('[1]BASE'!EK138="","",'[1]BASE'!EK138)</f>
      </c>
      <c r="T137" s="481">
        <f>IF('[1]BASE'!EL138="","",'[1]BASE'!EL138)</f>
      </c>
      <c r="U137" s="482"/>
      <c r="V137" s="477"/>
    </row>
    <row r="138" spans="2:22" s="471" customFormat="1" ht="19.5" customHeight="1">
      <c r="B138" s="472"/>
      <c r="C138" s="485">
        <f>IF('[1]BASE'!C139="","",'[1]BASE'!C139)</f>
        <v>123</v>
      </c>
      <c r="D138" s="488">
        <f>IF('[1]BASE'!D139="","",'[1]BASE'!D139)</f>
        <v>4096</v>
      </c>
      <c r="E138" s="488" t="str">
        <f>IF('[1]BASE'!E139="","",'[1]BASE'!E139)</f>
        <v>MONTE - ROSAS</v>
      </c>
      <c r="F138" s="491">
        <f>IF('[1]BASE'!F139="","",'[1]BASE'!F139)</f>
        <v>132</v>
      </c>
      <c r="G138" s="486">
        <f>IF('[1]BASE'!G139="","",'[1]BASE'!G139)</f>
        <v>58.4</v>
      </c>
      <c r="H138" s="480" t="str">
        <f>'[1]BASE'!H139</f>
        <v>C</v>
      </c>
      <c r="I138" s="481">
        <f>IF('[1]BASE'!EA139="","",'[1]BASE'!EA139)</f>
      </c>
      <c r="J138" s="481">
        <f>IF('[1]BASE'!EB139="","",'[1]BASE'!EB139)</f>
      </c>
      <c r="K138" s="481">
        <f>IF('[1]BASE'!EC139="","",'[1]BASE'!EC139)</f>
      </c>
      <c r="L138" s="481">
        <f>IF('[1]BASE'!ED139="","",'[1]BASE'!ED139)</f>
        <v>1</v>
      </c>
      <c r="M138" s="481">
        <f>IF('[1]BASE'!EE139="","",'[1]BASE'!EE139)</f>
      </c>
      <c r="N138" s="481">
        <f>IF('[1]BASE'!EF139="","",'[1]BASE'!EF139)</f>
      </c>
      <c r="O138" s="481">
        <f>IF('[1]BASE'!EG139="","",'[1]BASE'!EG139)</f>
      </c>
      <c r="P138" s="481">
        <f>IF('[1]BASE'!EH139="","",'[1]BASE'!EH139)</f>
      </c>
      <c r="Q138" s="481">
        <f>IF('[1]BASE'!EI139="","",'[1]BASE'!EI139)</f>
      </c>
      <c r="R138" s="481">
        <f>IF('[1]BASE'!EJ139="","",'[1]BASE'!EJ139)</f>
      </c>
      <c r="S138" s="481">
        <f>IF('[1]BASE'!EK139="","",'[1]BASE'!EK139)</f>
      </c>
      <c r="T138" s="481">
        <f>IF('[1]BASE'!EL139="","",'[1]BASE'!EL139)</f>
      </c>
      <c r="U138" s="482"/>
      <c r="V138" s="477"/>
    </row>
    <row r="139" spans="2:22" s="471" customFormat="1" ht="19.5" customHeight="1">
      <c r="B139" s="472"/>
      <c r="C139" s="483">
        <f>IF('[1]BASE'!C140="","",'[1]BASE'!C140)</f>
        <v>124</v>
      </c>
      <c r="D139" s="489">
        <f>IF('[1]BASE'!D140="","",'[1]BASE'!D140)</f>
        <v>4097</v>
      </c>
      <c r="E139" s="489" t="str">
        <f>IF('[1]BASE'!E140="","",'[1]BASE'!E140)</f>
        <v>ROSAS - NEWTON</v>
      </c>
      <c r="F139" s="492">
        <f>IF('[1]BASE'!F140="","",'[1]BASE'!F140)</f>
        <v>132</v>
      </c>
      <c r="G139" s="484">
        <f>IF('[1]BASE'!G140="","",'[1]BASE'!G140)</f>
        <v>11</v>
      </c>
      <c r="H139" s="480" t="str">
        <f>'[1]BASE'!H140</f>
        <v>C</v>
      </c>
      <c r="I139" s="481">
        <f>IF('[1]BASE'!EA140="","",'[1]BASE'!EA140)</f>
      </c>
      <c r="J139" s="481">
        <f>IF('[1]BASE'!EB140="","",'[1]BASE'!EB140)</f>
      </c>
      <c r="K139" s="481">
        <f>IF('[1]BASE'!EC140="","",'[1]BASE'!EC140)</f>
      </c>
      <c r="L139" s="481">
        <f>IF('[1]BASE'!ED140="","",'[1]BASE'!ED140)</f>
      </c>
      <c r="M139" s="481">
        <f>IF('[1]BASE'!EE140="","",'[1]BASE'!EE140)</f>
      </c>
      <c r="N139" s="481">
        <f>IF('[1]BASE'!EF140="","",'[1]BASE'!EF140)</f>
      </c>
      <c r="O139" s="481">
        <f>IF('[1]BASE'!EG140="","",'[1]BASE'!EG140)</f>
      </c>
      <c r="P139" s="481">
        <f>IF('[1]BASE'!EH140="","",'[1]BASE'!EH140)</f>
      </c>
      <c r="Q139" s="481">
        <f>IF('[1]BASE'!EI140="","",'[1]BASE'!EI140)</f>
      </c>
      <c r="R139" s="481">
        <f>IF('[1]BASE'!EJ140="","",'[1]BASE'!EJ140)</f>
      </c>
      <c r="S139" s="481">
        <f>IF('[1]BASE'!EK140="","",'[1]BASE'!EK140)</f>
      </c>
      <c r="T139" s="481">
        <f>IF('[1]BASE'!EL140="","",'[1]BASE'!EL140)</f>
      </c>
      <c r="U139" s="482"/>
      <c r="V139" s="477"/>
    </row>
    <row r="140" spans="2:22" s="471" customFormat="1" ht="19.5" customHeight="1">
      <c r="B140" s="472"/>
      <c r="C140" s="485">
        <f>IF('[1]BASE'!C141="","",'[1]BASE'!C141)</f>
        <v>125</v>
      </c>
      <c r="D140" s="488">
        <f>IF('[1]BASE'!D141="","",'[1]BASE'!D141)</f>
        <v>4095</v>
      </c>
      <c r="E140" s="488" t="str">
        <f>IF('[1]BASE'!E141="","",'[1]BASE'!E141)</f>
        <v>LAS FLORES - ROSAS</v>
      </c>
      <c r="F140" s="491">
        <f>IF('[1]BASE'!F141="","",'[1]BASE'!F141)</f>
        <v>132</v>
      </c>
      <c r="G140" s="486">
        <f>IF('[1]BASE'!G141="","",'[1]BASE'!G141)</f>
        <v>28.4</v>
      </c>
      <c r="H140" s="480" t="str">
        <f>'[1]BASE'!H141</f>
        <v>C</v>
      </c>
      <c r="I140" s="481">
        <f>IF('[1]BASE'!EA141="","",'[1]BASE'!EA141)</f>
      </c>
      <c r="J140" s="481">
        <f>IF('[1]BASE'!EB141="","",'[1]BASE'!EB141)</f>
      </c>
      <c r="K140" s="481">
        <f>IF('[1]BASE'!EC141="","",'[1]BASE'!EC141)</f>
      </c>
      <c r="L140" s="481">
        <f>IF('[1]BASE'!ED141="","",'[1]BASE'!ED141)</f>
      </c>
      <c r="M140" s="481">
        <f>IF('[1]BASE'!EE141="","",'[1]BASE'!EE141)</f>
      </c>
      <c r="N140" s="481">
        <f>IF('[1]BASE'!EF141="","",'[1]BASE'!EF141)</f>
      </c>
      <c r="O140" s="481">
        <f>IF('[1]BASE'!EG141="","",'[1]BASE'!EG141)</f>
      </c>
      <c r="P140" s="481">
        <f>IF('[1]BASE'!EH141="","",'[1]BASE'!EH141)</f>
      </c>
      <c r="Q140" s="481">
        <f>IF('[1]BASE'!EI141="","",'[1]BASE'!EI141)</f>
      </c>
      <c r="R140" s="481">
        <f>IF('[1]BASE'!EJ141="","",'[1]BASE'!EJ141)</f>
      </c>
      <c r="S140" s="481">
        <f>IF('[1]BASE'!EK141="","",'[1]BASE'!EK141)</f>
      </c>
      <c r="T140" s="481">
        <f>IF('[1]BASE'!EL141="","",'[1]BASE'!EL141)</f>
      </c>
      <c r="U140" s="482"/>
      <c r="V140" s="477"/>
    </row>
    <row r="141" spans="2:22" s="471" customFormat="1" ht="19.5" customHeight="1">
      <c r="B141" s="472"/>
      <c r="C141" s="483">
        <v>126</v>
      </c>
      <c r="D141" s="489">
        <v>4830</v>
      </c>
      <c r="E141" s="489" t="s">
        <v>446</v>
      </c>
      <c r="F141" s="492">
        <v>132</v>
      </c>
      <c r="G141" s="484">
        <v>15.701</v>
      </c>
      <c r="H141" s="490" t="s">
        <v>10</v>
      </c>
      <c r="I141" s="481" t="str">
        <f>IF('[1]BASE'!EA142="","",'[1]BASE'!EA142)</f>
        <v>XXXX</v>
      </c>
      <c r="J141" s="481" t="str">
        <f>IF('[1]BASE'!EB142="","",'[1]BASE'!EB142)</f>
        <v>XXXX</v>
      </c>
      <c r="K141" s="481" t="str">
        <f>IF('[1]BASE'!EC142="","",'[1]BASE'!EC142)</f>
        <v>XXXX</v>
      </c>
      <c r="L141" s="481" t="str">
        <f>IF('[1]BASE'!ED142="","",'[1]BASE'!ED142)</f>
        <v>XXXX</v>
      </c>
      <c r="M141" s="481" t="str">
        <f>IF('[1]BASE'!EE142="","",'[1]BASE'!EE142)</f>
        <v>XXXX</v>
      </c>
      <c r="N141" s="481" t="str">
        <f>IF('[1]BASE'!EF142="","",'[1]BASE'!EF142)</f>
        <v>XXXX</v>
      </c>
      <c r="O141" s="481" t="str">
        <f>IF('[1]BASE'!EG142="","",'[1]BASE'!EG142)</f>
        <v>XXXX</v>
      </c>
      <c r="P141" s="481" t="str">
        <f>IF('[1]BASE'!EH142="","",'[1]BASE'!EH142)</f>
        <v>XXXX</v>
      </c>
      <c r="Q141" s="481" t="str">
        <f>IF('[1]BASE'!EI142="","",'[1]BASE'!EI142)</f>
        <v>XXXX</v>
      </c>
      <c r="R141" s="481" t="str">
        <f>IF('[1]BASE'!EJ142="","",'[1]BASE'!EJ142)</f>
        <v>XXXX</v>
      </c>
      <c r="S141" s="481" t="str">
        <f>IF('[1]BASE'!EK142="","",'[1]BASE'!EK142)</f>
        <v>XXXX</v>
      </c>
      <c r="T141" s="481" t="str">
        <f>IF('[1]BASE'!EL142="","",'[1]BASE'!EL142)</f>
        <v>XXXX</v>
      </c>
      <c r="U141" s="482"/>
      <c r="V141" s="477"/>
    </row>
    <row r="142" spans="2:22" s="471" customFormat="1" ht="19.5" customHeight="1" thickBot="1">
      <c r="B142" s="472"/>
      <c r="C142" s="493"/>
      <c r="D142" s="493"/>
      <c r="E142" s="493"/>
      <c r="F142" s="493"/>
      <c r="G142" s="494"/>
      <c r="H142" s="495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82"/>
      <c r="V142" s="477"/>
    </row>
    <row r="143" spans="2:22" s="471" customFormat="1" ht="19.5" customHeight="1" thickBot="1" thickTop="1">
      <c r="B143" s="472"/>
      <c r="C143" s="497"/>
      <c r="D143" s="497"/>
      <c r="E143" s="498" t="s">
        <v>440</v>
      </c>
      <c r="F143" s="499">
        <f>SUM(F16:F140)-F107-F89-F86-F63-F60-F46-F37-F28-F17</f>
        <v>14806</v>
      </c>
      <c r="G143" s="500" t="s">
        <v>441</v>
      </c>
      <c r="H143" s="500"/>
      <c r="I143" s="501"/>
      <c r="J143" s="501"/>
      <c r="K143" s="501"/>
      <c r="L143" s="501"/>
      <c r="M143" s="501"/>
      <c r="N143" s="501"/>
      <c r="O143" s="501"/>
      <c r="P143" s="501"/>
      <c r="Q143" s="501"/>
      <c r="R143" s="501"/>
      <c r="S143" s="501"/>
      <c r="T143" s="501"/>
      <c r="U143" s="482"/>
      <c r="V143" s="477"/>
    </row>
    <row r="144" spans="2:22" s="471" customFormat="1" ht="19.5" customHeight="1" thickBot="1" thickTop="1">
      <c r="B144" s="472"/>
      <c r="C144" s="497"/>
      <c r="D144" s="502"/>
      <c r="G144" s="503" t="s">
        <v>442</v>
      </c>
      <c r="H144" s="503"/>
      <c r="I144" s="504">
        <f aca="true" t="shared" si="0" ref="I144:T144">SUM(I16:I142)</f>
        <v>10</v>
      </c>
      <c r="J144" s="504">
        <f t="shared" si="0"/>
        <v>7</v>
      </c>
      <c r="K144" s="504">
        <f t="shared" si="0"/>
        <v>4</v>
      </c>
      <c r="L144" s="504">
        <f t="shared" si="0"/>
        <v>6</v>
      </c>
      <c r="M144" s="504">
        <f t="shared" si="0"/>
        <v>11</v>
      </c>
      <c r="N144" s="504">
        <f t="shared" si="0"/>
        <v>4</v>
      </c>
      <c r="O144" s="504">
        <f t="shared" si="0"/>
        <v>7</v>
      </c>
      <c r="P144" s="504">
        <f t="shared" si="0"/>
        <v>8</v>
      </c>
      <c r="Q144" s="504">
        <f t="shared" si="0"/>
        <v>5</v>
      </c>
      <c r="R144" s="504">
        <f t="shared" si="0"/>
        <v>7</v>
      </c>
      <c r="S144" s="504">
        <f t="shared" si="0"/>
        <v>10</v>
      </c>
      <c r="T144" s="504">
        <f t="shared" si="0"/>
        <v>8</v>
      </c>
      <c r="U144" s="505"/>
      <c r="V144" s="477"/>
    </row>
    <row r="145" spans="2:22" s="471" customFormat="1" ht="19.5" customHeight="1" thickBot="1" thickTop="1">
      <c r="B145" s="472"/>
      <c r="C145" s="497"/>
      <c r="D145" s="502"/>
      <c r="F145" s="506"/>
      <c r="G145" s="507" t="s">
        <v>443</v>
      </c>
      <c r="H145" s="507"/>
      <c r="I145" s="508">
        <f>'[1]BASE'!EA149</f>
        <v>1.97</v>
      </c>
      <c r="J145" s="508">
        <f>'[1]BASE'!EB149</f>
        <v>1.92</v>
      </c>
      <c r="K145" s="508">
        <f>'[1]BASE'!EC149</f>
        <v>1.8</v>
      </c>
      <c r="L145" s="508">
        <f>'[1]BASE'!ED149</f>
        <v>1.62</v>
      </c>
      <c r="M145" s="508">
        <f>'[1]BASE'!EE149</f>
        <v>1.56</v>
      </c>
      <c r="N145" s="508">
        <f>'[1]BASE'!EF149</f>
        <v>1.51</v>
      </c>
      <c r="O145" s="508">
        <f>'[1]BASE'!EG149</f>
        <v>1.46</v>
      </c>
      <c r="P145" s="508">
        <f>'[1]BASE'!EH149</f>
        <v>1.46</v>
      </c>
      <c r="Q145" s="508">
        <f>'[1]BASE'!EI149</f>
        <v>1.47</v>
      </c>
      <c r="R145" s="508">
        <f>'[1]BASE'!EJ149</f>
        <v>1.31</v>
      </c>
      <c r="S145" s="508">
        <f>'[1]BASE'!EK149</f>
        <v>1.36</v>
      </c>
      <c r="T145" s="508">
        <f>'[1]BASE'!EL149</f>
        <v>1.33</v>
      </c>
      <c r="U145" s="508">
        <f>'[1]BASE'!EM149</f>
        <v>1.32</v>
      </c>
      <c r="V145" s="477"/>
    </row>
    <row r="146" spans="2:22" ht="18.75" customHeight="1" thickBot="1" thickTop="1">
      <c r="B146" s="460"/>
      <c r="C146" s="497"/>
      <c r="D146" s="509"/>
      <c r="E146" s="510"/>
      <c r="F146" s="511"/>
      <c r="G146" s="512"/>
      <c r="H146" s="512"/>
      <c r="I146" s="513"/>
      <c r="J146" s="513"/>
      <c r="K146" s="513"/>
      <c r="L146" s="513"/>
      <c r="M146" s="513"/>
      <c r="N146" s="513"/>
      <c r="O146" s="513"/>
      <c r="P146" s="513"/>
      <c r="Q146" s="513"/>
      <c r="R146" s="513"/>
      <c r="S146" s="513"/>
      <c r="T146" s="513"/>
      <c r="V146" s="514"/>
    </row>
    <row r="147" spans="2:22" ht="17.25" thickBot="1" thickTop="1">
      <c r="B147" s="515"/>
      <c r="C147" s="516"/>
      <c r="D147" s="461"/>
      <c r="E147" s="509"/>
      <c r="L147" s="517" t="s">
        <v>444</v>
      </c>
      <c r="M147" s="518"/>
      <c r="N147" s="519">
        <f>U145</f>
        <v>1.32</v>
      </c>
      <c r="O147" s="520" t="s">
        <v>445</v>
      </c>
      <c r="P147" s="518"/>
      <c r="Q147" s="521"/>
      <c r="R147" s="461"/>
      <c r="S147" s="461"/>
      <c r="T147" s="461"/>
      <c r="V147" s="522"/>
    </row>
    <row r="148" spans="2:22" ht="18.75" customHeight="1" thickBot="1" thickTop="1">
      <c r="B148" s="523"/>
      <c r="C148" s="524"/>
      <c r="D148" s="525"/>
      <c r="E148" s="525"/>
      <c r="F148" s="526"/>
      <c r="G148" s="527"/>
      <c r="H148" s="527"/>
      <c r="I148" s="528"/>
      <c r="J148" s="528"/>
      <c r="K148" s="528"/>
      <c r="L148" s="528"/>
      <c r="M148" s="528"/>
      <c r="N148" s="528"/>
      <c r="O148" s="528"/>
      <c r="P148" s="528"/>
      <c r="Q148" s="528"/>
      <c r="R148" s="528"/>
      <c r="S148" s="528"/>
      <c r="T148" s="528"/>
      <c r="U148" s="528"/>
      <c r="V148" s="529"/>
    </row>
    <row r="149" spans="3:195" ht="13.5" thickTop="1">
      <c r="C149" s="530"/>
      <c r="D149" s="512"/>
      <c r="E149" s="512"/>
      <c r="F149" s="512"/>
      <c r="G149" s="512"/>
      <c r="H149" s="512"/>
      <c r="I149" s="531"/>
      <c r="J149" s="531"/>
      <c r="K149" s="531"/>
      <c r="L149" s="531"/>
      <c r="M149" s="531"/>
      <c r="N149" s="531"/>
      <c r="O149" s="531"/>
      <c r="P149" s="531"/>
      <c r="Q149" s="531"/>
      <c r="R149" s="531"/>
      <c r="S149" s="531"/>
      <c r="T149" s="531"/>
      <c r="U149" s="513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1"/>
      <c r="AF149" s="461"/>
      <c r="AG149" s="461"/>
      <c r="AH149" s="461"/>
      <c r="AI149" s="461"/>
      <c r="AJ149" s="461"/>
      <c r="AK149" s="461"/>
      <c r="AL149" s="461"/>
      <c r="AM149" s="461"/>
      <c r="AN149" s="461"/>
      <c r="AO149" s="461"/>
      <c r="AP149" s="461"/>
      <c r="AQ149" s="461"/>
      <c r="AR149" s="461"/>
      <c r="AS149" s="461"/>
      <c r="AT149" s="461"/>
      <c r="AU149" s="461"/>
      <c r="AV149" s="461"/>
      <c r="AW149" s="461"/>
      <c r="AX149" s="461"/>
      <c r="AY149" s="461"/>
      <c r="AZ149" s="461"/>
      <c r="BA149" s="461"/>
      <c r="BB149" s="461"/>
      <c r="BC149" s="461"/>
      <c r="BD149" s="461"/>
      <c r="BE149" s="461"/>
      <c r="BF149" s="461"/>
      <c r="BG149" s="461"/>
      <c r="BH149" s="461"/>
      <c r="BI149" s="461"/>
      <c r="BJ149" s="461"/>
      <c r="BK149" s="461"/>
      <c r="BL149" s="461"/>
      <c r="BM149" s="461"/>
      <c r="BN149" s="461"/>
      <c r="BO149" s="461"/>
      <c r="BP149" s="461"/>
      <c r="BQ149" s="461"/>
      <c r="BR149" s="461"/>
      <c r="BS149" s="461"/>
      <c r="BT149" s="461"/>
      <c r="BU149" s="461"/>
      <c r="BV149" s="461"/>
      <c r="BW149" s="461"/>
      <c r="BX149" s="461"/>
      <c r="BY149" s="461"/>
      <c r="BZ149" s="461"/>
      <c r="CA149" s="461"/>
      <c r="CB149" s="461"/>
      <c r="CC149" s="461"/>
      <c r="CD149" s="461"/>
      <c r="CE149" s="461"/>
      <c r="CF149" s="461"/>
      <c r="CG149" s="461"/>
      <c r="CH149" s="461"/>
      <c r="CI149" s="461"/>
      <c r="CJ149" s="461"/>
      <c r="CK149" s="461"/>
      <c r="CL149" s="461"/>
      <c r="CM149" s="461"/>
      <c r="CN149" s="461"/>
      <c r="CO149" s="461"/>
      <c r="CP149" s="461"/>
      <c r="CQ149" s="461"/>
      <c r="CR149" s="461"/>
      <c r="CS149" s="461"/>
      <c r="CT149" s="461"/>
      <c r="CU149" s="461"/>
      <c r="CV149" s="461"/>
      <c r="CW149" s="461"/>
      <c r="CX149" s="461"/>
      <c r="CY149" s="461"/>
      <c r="CZ149" s="461"/>
      <c r="DA149" s="461"/>
      <c r="DB149" s="461"/>
      <c r="DC149" s="461"/>
      <c r="DD149" s="461"/>
      <c r="DE149" s="461"/>
      <c r="DF149" s="461"/>
      <c r="DG149" s="461"/>
      <c r="DH149" s="461"/>
      <c r="DI149" s="461"/>
      <c r="DJ149" s="461"/>
      <c r="DK149" s="461"/>
      <c r="DL149" s="461"/>
      <c r="DM149" s="461"/>
      <c r="DN149" s="461"/>
      <c r="DO149" s="461"/>
      <c r="DP149" s="461"/>
      <c r="DQ149" s="461"/>
      <c r="DR149" s="461"/>
      <c r="DS149" s="461"/>
      <c r="DT149" s="461"/>
      <c r="DU149" s="461"/>
      <c r="DV149" s="461"/>
      <c r="DW149" s="461"/>
      <c r="DX149" s="461"/>
      <c r="DY149" s="461"/>
      <c r="DZ149" s="461"/>
      <c r="EA149" s="461"/>
      <c r="EB149" s="461"/>
      <c r="EC149" s="461"/>
      <c r="ED149" s="461"/>
      <c r="EE149" s="461"/>
      <c r="EF149" s="461"/>
      <c r="EG149" s="461"/>
      <c r="EH149" s="461"/>
      <c r="EI149" s="461"/>
      <c r="EJ149" s="461"/>
      <c r="EK149" s="461"/>
      <c r="EL149" s="461"/>
      <c r="EM149" s="461"/>
      <c r="EN149" s="461"/>
      <c r="EO149" s="461"/>
      <c r="EP149" s="461"/>
      <c r="EQ149" s="461"/>
      <c r="ER149" s="461"/>
      <c r="ES149" s="461"/>
      <c r="ET149" s="461"/>
      <c r="EU149" s="461"/>
      <c r="EV149" s="461"/>
      <c r="EW149" s="461"/>
      <c r="EX149" s="461"/>
      <c r="EY149" s="461"/>
      <c r="EZ149" s="461"/>
      <c r="FA149" s="461"/>
      <c r="FB149" s="461"/>
      <c r="FC149" s="461"/>
      <c r="FD149" s="461"/>
      <c r="FE149" s="461"/>
      <c r="FF149" s="461"/>
      <c r="FG149" s="461"/>
      <c r="FH149" s="461"/>
      <c r="FI149" s="461"/>
      <c r="FJ149" s="461"/>
      <c r="FK149" s="461"/>
      <c r="FL149" s="461"/>
      <c r="FM149" s="461"/>
      <c r="FN149" s="461"/>
      <c r="FO149" s="461"/>
      <c r="FP149" s="461"/>
      <c r="FQ149" s="461"/>
      <c r="FR149" s="461"/>
      <c r="FS149" s="461"/>
      <c r="FT149" s="461"/>
      <c r="FU149" s="461"/>
      <c r="FV149" s="461"/>
      <c r="FW149" s="461"/>
      <c r="FX149" s="461"/>
      <c r="FY149" s="461"/>
      <c r="FZ149" s="461"/>
      <c r="GA149" s="461"/>
      <c r="GB149" s="461"/>
      <c r="GC149" s="461"/>
      <c r="GD149" s="461"/>
      <c r="GE149" s="461"/>
      <c r="GF149" s="461"/>
      <c r="GG149" s="461"/>
      <c r="GH149" s="461"/>
      <c r="GI149" s="461"/>
      <c r="GJ149" s="461"/>
      <c r="GK149" s="461"/>
      <c r="GL149" s="461"/>
      <c r="GM149" s="461"/>
    </row>
    <row r="150" spans="3:195" ht="12.75">
      <c r="C150" s="530"/>
      <c r="D150" s="512"/>
      <c r="E150" s="512"/>
      <c r="F150" s="512"/>
      <c r="G150" s="512"/>
      <c r="H150" s="512"/>
      <c r="I150" s="531"/>
      <c r="J150" s="531"/>
      <c r="K150" s="531"/>
      <c r="L150" s="531"/>
      <c r="M150" s="531"/>
      <c r="N150" s="531"/>
      <c r="O150" s="531"/>
      <c r="P150" s="531"/>
      <c r="Q150" s="531"/>
      <c r="R150" s="531"/>
      <c r="S150" s="531"/>
      <c r="T150" s="531"/>
      <c r="U150" s="513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R150" s="461"/>
      <c r="AS150" s="461"/>
      <c r="AT150" s="461"/>
      <c r="AU150" s="461"/>
      <c r="AV150" s="461"/>
      <c r="AW150" s="461"/>
      <c r="AX150" s="461"/>
      <c r="AY150" s="461"/>
      <c r="AZ150" s="461"/>
      <c r="BA150" s="461"/>
      <c r="BB150" s="461"/>
      <c r="BC150" s="461"/>
      <c r="BD150" s="461"/>
      <c r="BE150" s="461"/>
      <c r="BF150" s="461"/>
      <c r="BG150" s="461"/>
      <c r="BH150" s="461"/>
      <c r="BI150" s="461"/>
      <c r="BJ150" s="461"/>
      <c r="BK150" s="461"/>
      <c r="BL150" s="461"/>
      <c r="BM150" s="461"/>
      <c r="BN150" s="461"/>
      <c r="BO150" s="461"/>
      <c r="BP150" s="461"/>
      <c r="BQ150" s="461"/>
      <c r="BR150" s="461"/>
      <c r="BS150" s="461"/>
      <c r="BT150" s="461"/>
      <c r="BU150" s="461"/>
      <c r="BV150" s="461"/>
      <c r="BW150" s="461"/>
      <c r="BX150" s="461"/>
      <c r="BY150" s="461"/>
      <c r="BZ150" s="461"/>
      <c r="CA150" s="461"/>
      <c r="CB150" s="461"/>
      <c r="CC150" s="461"/>
      <c r="CD150" s="461"/>
      <c r="CE150" s="461"/>
      <c r="CF150" s="461"/>
      <c r="CG150" s="461"/>
      <c r="CH150" s="461"/>
      <c r="CI150" s="461"/>
      <c r="CJ150" s="461"/>
      <c r="CK150" s="461"/>
      <c r="CL150" s="461"/>
      <c r="CM150" s="461"/>
      <c r="CN150" s="461"/>
      <c r="CO150" s="461"/>
      <c r="CP150" s="461"/>
      <c r="CQ150" s="461"/>
      <c r="CR150" s="461"/>
      <c r="CS150" s="461"/>
      <c r="CT150" s="461"/>
      <c r="CU150" s="461"/>
      <c r="CV150" s="461"/>
      <c r="CW150" s="461"/>
      <c r="CX150" s="461"/>
      <c r="CY150" s="461"/>
      <c r="CZ150" s="461"/>
      <c r="DA150" s="461"/>
      <c r="DB150" s="461"/>
      <c r="DC150" s="461"/>
      <c r="DD150" s="461"/>
      <c r="DE150" s="461"/>
      <c r="DF150" s="461"/>
      <c r="DG150" s="461"/>
      <c r="DH150" s="461"/>
      <c r="DI150" s="461"/>
      <c r="DJ150" s="461"/>
      <c r="DK150" s="461"/>
      <c r="DL150" s="461"/>
      <c r="DM150" s="461"/>
      <c r="DN150" s="461"/>
      <c r="DO150" s="461"/>
      <c r="DP150" s="461"/>
      <c r="DQ150" s="461"/>
      <c r="DR150" s="461"/>
      <c r="DS150" s="461"/>
      <c r="DT150" s="461"/>
      <c r="DU150" s="461"/>
      <c r="DV150" s="461"/>
      <c r="DW150" s="461"/>
      <c r="DX150" s="461"/>
      <c r="DY150" s="461"/>
      <c r="DZ150" s="461"/>
      <c r="EA150" s="461"/>
      <c r="EB150" s="461"/>
      <c r="EC150" s="461"/>
      <c r="ED150" s="461"/>
      <c r="EE150" s="461"/>
      <c r="EF150" s="461"/>
      <c r="EG150" s="461"/>
      <c r="EH150" s="461"/>
      <c r="EI150" s="461"/>
      <c r="EJ150" s="461"/>
      <c r="EK150" s="461"/>
      <c r="EL150" s="461"/>
      <c r="EM150" s="461"/>
      <c r="EN150" s="461"/>
      <c r="EO150" s="461"/>
      <c r="EP150" s="461"/>
      <c r="EQ150" s="461"/>
      <c r="ER150" s="461"/>
      <c r="ES150" s="461"/>
      <c r="ET150" s="461"/>
      <c r="EU150" s="461"/>
      <c r="EV150" s="461"/>
      <c r="EW150" s="461"/>
      <c r="EX150" s="461"/>
      <c r="EY150" s="461"/>
      <c r="EZ150" s="461"/>
      <c r="FA150" s="461"/>
      <c r="FB150" s="461"/>
      <c r="FC150" s="461"/>
      <c r="FD150" s="461"/>
      <c r="FE150" s="461"/>
      <c r="FF150" s="461"/>
      <c r="FG150" s="461"/>
      <c r="FH150" s="461"/>
      <c r="FI150" s="461"/>
      <c r="FJ150" s="461"/>
      <c r="FK150" s="461"/>
      <c r="FL150" s="461"/>
      <c r="FM150" s="461"/>
      <c r="FN150" s="461"/>
      <c r="FO150" s="461"/>
      <c r="FP150" s="461"/>
      <c r="FQ150" s="461"/>
      <c r="FR150" s="461"/>
      <c r="FS150" s="461"/>
      <c r="FT150" s="461"/>
      <c r="FU150" s="461"/>
      <c r="FV150" s="461"/>
      <c r="FW150" s="461"/>
      <c r="FX150" s="461"/>
      <c r="FY150" s="461"/>
      <c r="FZ150" s="461"/>
      <c r="GA150" s="461"/>
      <c r="GB150" s="461"/>
      <c r="GC150" s="461"/>
      <c r="GD150" s="461"/>
      <c r="GE150" s="461"/>
      <c r="GF150" s="461"/>
      <c r="GG150" s="461"/>
      <c r="GH150" s="461"/>
      <c r="GI150" s="461"/>
      <c r="GJ150" s="461"/>
      <c r="GK150" s="461"/>
      <c r="GL150" s="461"/>
      <c r="GM150" s="461"/>
    </row>
    <row r="151" spans="3:195" ht="12.75">
      <c r="C151" s="530"/>
      <c r="D151" s="512"/>
      <c r="E151" s="512"/>
      <c r="F151" s="512"/>
      <c r="G151" s="512"/>
      <c r="H151" s="512"/>
      <c r="I151" s="531"/>
      <c r="J151" s="531"/>
      <c r="K151" s="531"/>
      <c r="L151" s="531"/>
      <c r="M151" s="531"/>
      <c r="N151" s="531"/>
      <c r="O151" s="531"/>
      <c r="P151" s="531"/>
      <c r="Q151" s="531"/>
      <c r="R151" s="531"/>
      <c r="S151" s="531"/>
      <c r="T151" s="531"/>
      <c r="U151" s="513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R151" s="461"/>
      <c r="AS151" s="461"/>
      <c r="AT151" s="461"/>
      <c r="AU151" s="461"/>
      <c r="AV151" s="461"/>
      <c r="AW151" s="461"/>
      <c r="AX151" s="461"/>
      <c r="AY151" s="461"/>
      <c r="AZ151" s="461"/>
      <c r="BA151" s="461"/>
      <c r="BB151" s="461"/>
      <c r="BC151" s="461"/>
      <c r="BD151" s="461"/>
      <c r="BE151" s="461"/>
      <c r="BF151" s="461"/>
      <c r="BG151" s="461"/>
      <c r="BH151" s="461"/>
      <c r="BI151" s="461"/>
      <c r="BJ151" s="461"/>
      <c r="BK151" s="461"/>
      <c r="BL151" s="461"/>
      <c r="BM151" s="461"/>
      <c r="BN151" s="461"/>
      <c r="BO151" s="461"/>
      <c r="BP151" s="461"/>
      <c r="BQ151" s="461"/>
      <c r="BR151" s="461"/>
      <c r="BS151" s="461"/>
      <c r="BT151" s="461"/>
      <c r="BU151" s="461"/>
      <c r="BV151" s="461"/>
      <c r="BW151" s="461"/>
      <c r="BX151" s="461"/>
      <c r="BY151" s="461"/>
      <c r="BZ151" s="461"/>
      <c r="CA151" s="461"/>
      <c r="CB151" s="461"/>
      <c r="CC151" s="461"/>
      <c r="CD151" s="461"/>
      <c r="CE151" s="461"/>
      <c r="CF151" s="461"/>
      <c r="CG151" s="461"/>
      <c r="CH151" s="461"/>
      <c r="CI151" s="461"/>
      <c r="CJ151" s="461"/>
      <c r="CK151" s="461"/>
      <c r="CL151" s="461"/>
      <c r="CM151" s="461"/>
      <c r="CN151" s="461"/>
      <c r="CO151" s="461"/>
      <c r="CP151" s="461"/>
      <c r="CQ151" s="461"/>
      <c r="CR151" s="461"/>
      <c r="CS151" s="461"/>
      <c r="CT151" s="461"/>
      <c r="CU151" s="461"/>
      <c r="CV151" s="461"/>
      <c r="CW151" s="461"/>
      <c r="CX151" s="461"/>
      <c r="CY151" s="461"/>
      <c r="CZ151" s="461"/>
      <c r="DA151" s="461"/>
      <c r="DB151" s="461"/>
      <c r="DC151" s="461"/>
      <c r="DD151" s="461"/>
      <c r="DE151" s="461"/>
      <c r="DF151" s="461"/>
      <c r="DG151" s="461"/>
      <c r="DH151" s="461"/>
      <c r="DI151" s="461"/>
      <c r="DJ151" s="461"/>
      <c r="DK151" s="461"/>
      <c r="DL151" s="461"/>
      <c r="DM151" s="461"/>
      <c r="DN151" s="461"/>
      <c r="DO151" s="461"/>
      <c r="DP151" s="461"/>
      <c r="DQ151" s="461"/>
      <c r="DR151" s="461"/>
      <c r="DS151" s="461"/>
      <c r="DT151" s="461"/>
      <c r="DU151" s="461"/>
      <c r="DV151" s="461"/>
      <c r="DW151" s="461"/>
      <c r="DX151" s="461"/>
      <c r="DY151" s="461"/>
      <c r="DZ151" s="461"/>
      <c r="EA151" s="461"/>
      <c r="EB151" s="461"/>
      <c r="EC151" s="461"/>
      <c r="ED151" s="461"/>
      <c r="EE151" s="461"/>
      <c r="EF151" s="461"/>
      <c r="EG151" s="461"/>
      <c r="EH151" s="461"/>
      <c r="EI151" s="461"/>
      <c r="EJ151" s="461"/>
      <c r="EK151" s="461"/>
      <c r="EL151" s="461"/>
      <c r="EM151" s="461"/>
      <c r="EN151" s="461"/>
      <c r="EO151" s="461"/>
      <c r="EP151" s="461"/>
      <c r="EQ151" s="461"/>
      <c r="ER151" s="461"/>
      <c r="ES151" s="461"/>
      <c r="ET151" s="461"/>
      <c r="EU151" s="461"/>
      <c r="EV151" s="461"/>
      <c r="EW151" s="461"/>
      <c r="EX151" s="461"/>
      <c r="EY151" s="461"/>
      <c r="EZ151" s="461"/>
      <c r="FA151" s="461"/>
      <c r="FB151" s="461"/>
      <c r="FC151" s="461"/>
      <c r="FD151" s="461"/>
      <c r="FE151" s="461"/>
      <c r="FF151" s="461"/>
      <c r="FG151" s="461"/>
      <c r="FH151" s="461"/>
      <c r="FI151" s="461"/>
      <c r="FJ151" s="461"/>
      <c r="FK151" s="461"/>
      <c r="FL151" s="461"/>
      <c r="FM151" s="461"/>
      <c r="FN151" s="461"/>
      <c r="FO151" s="461"/>
      <c r="FP151" s="461"/>
      <c r="FQ151" s="461"/>
      <c r="FR151" s="461"/>
      <c r="FS151" s="461"/>
      <c r="FT151" s="461"/>
      <c r="FU151" s="461"/>
      <c r="FV151" s="461"/>
      <c r="FW151" s="461"/>
      <c r="FX151" s="461"/>
      <c r="FY151" s="461"/>
      <c r="FZ151" s="461"/>
      <c r="GA151" s="461"/>
      <c r="GB151" s="461"/>
      <c r="GC151" s="461"/>
      <c r="GD151" s="461"/>
      <c r="GE151" s="461"/>
      <c r="GF151" s="461"/>
      <c r="GG151" s="461"/>
      <c r="GH151" s="461"/>
      <c r="GI151" s="461"/>
      <c r="GJ151" s="461"/>
      <c r="GK151" s="461"/>
      <c r="GL151" s="461"/>
      <c r="GM151" s="461"/>
    </row>
    <row r="152" spans="3:195" ht="12.75">
      <c r="C152" s="530"/>
      <c r="D152" s="512"/>
      <c r="E152" s="512"/>
      <c r="F152" s="512"/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  <c r="Q152" s="512"/>
      <c r="R152" s="512"/>
      <c r="S152" s="512"/>
      <c r="T152" s="512"/>
      <c r="U152" s="512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1"/>
      <c r="AX152" s="461"/>
      <c r="AY152" s="461"/>
      <c r="AZ152" s="461"/>
      <c r="BA152" s="461"/>
      <c r="BB152" s="461"/>
      <c r="BC152" s="461"/>
      <c r="BD152" s="461"/>
      <c r="BE152" s="461"/>
      <c r="BF152" s="461"/>
      <c r="BG152" s="461"/>
      <c r="BH152" s="461"/>
      <c r="BI152" s="461"/>
      <c r="BJ152" s="461"/>
      <c r="BK152" s="461"/>
      <c r="BL152" s="461"/>
      <c r="BM152" s="461"/>
      <c r="BN152" s="461"/>
      <c r="BO152" s="461"/>
      <c r="BP152" s="461"/>
      <c r="BQ152" s="461"/>
      <c r="BR152" s="461"/>
      <c r="BS152" s="461"/>
      <c r="BT152" s="461"/>
      <c r="BU152" s="461"/>
      <c r="BV152" s="461"/>
      <c r="BW152" s="461"/>
      <c r="BX152" s="461"/>
      <c r="BY152" s="461"/>
      <c r="BZ152" s="461"/>
      <c r="CA152" s="461"/>
      <c r="CB152" s="461"/>
      <c r="CC152" s="461"/>
      <c r="CD152" s="461"/>
      <c r="CE152" s="461"/>
      <c r="CF152" s="461"/>
      <c r="CG152" s="461"/>
      <c r="CH152" s="461"/>
      <c r="CI152" s="461"/>
      <c r="CJ152" s="461"/>
      <c r="CK152" s="461"/>
      <c r="CL152" s="461"/>
      <c r="CM152" s="461"/>
      <c r="CN152" s="461"/>
      <c r="CO152" s="461"/>
      <c r="CP152" s="461"/>
      <c r="CQ152" s="461"/>
      <c r="CR152" s="461"/>
      <c r="CS152" s="461"/>
      <c r="CT152" s="461"/>
      <c r="CU152" s="461"/>
      <c r="CV152" s="461"/>
      <c r="CW152" s="461"/>
      <c r="CX152" s="461"/>
      <c r="CY152" s="461"/>
      <c r="CZ152" s="461"/>
      <c r="DA152" s="461"/>
      <c r="DB152" s="461"/>
      <c r="DC152" s="461"/>
      <c r="DD152" s="461"/>
      <c r="DE152" s="461"/>
      <c r="DF152" s="461"/>
      <c r="DG152" s="461"/>
      <c r="DH152" s="461"/>
      <c r="DI152" s="461"/>
      <c r="DJ152" s="461"/>
      <c r="DK152" s="461"/>
      <c r="DL152" s="461"/>
      <c r="DM152" s="461"/>
      <c r="DN152" s="461"/>
      <c r="DO152" s="461"/>
      <c r="DP152" s="461"/>
      <c r="DQ152" s="461"/>
      <c r="DR152" s="461"/>
      <c r="DS152" s="461"/>
      <c r="DT152" s="461"/>
      <c r="DU152" s="461"/>
      <c r="DV152" s="461"/>
      <c r="DW152" s="461"/>
      <c r="DX152" s="461"/>
      <c r="DY152" s="461"/>
      <c r="DZ152" s="461"/>
      <c r="EA152" s="461"/>
      <c r="EB152" s="461"/>
      <c r="EC152" s="461"/>
      <c r="ED152" s="461"/>
      <c r="EE152" s="461"/>
      <c r="EF152" s="461"/>
      <c r="EG152" s="461"/>
      <c r="EH152" s="461"/>
      <c r="EI152" s="461"/>
      <c r="EJ152" s="461"/>
      <c r="EK152" s="461"/>
      <c r="EL152" s="461"/>
      <c r="EM152" s="461"/>
      <c r="EN152" s="461"/>
      <c r="EO152" s="461"/>
      <c r="EP152" s="461"/>
      <c r="EQ152" s="461"/>
      <c r="ER152" s="461"/>
      <c r="ES152" s="461"/>
      <c r="ET152" s="461"/>
      <c r="EU152" s="461"/>
      <c r="EV152" s="461"/>
      <c r="EW152" s="461"/>
      <c r="EX152" s="461"/>
      <c r="EY152" s="461"/>
      <c r="EZ152" s="461"/>
      <c r="FA152" s="461"/>
      <c r="FB152" s="461"/>
      <c r="FC152" s="461"/>
      <c r="FD152" s="461"/>
      <c r="FE152" s="461"/>
      <c r="FF152" s="461"/>
      <c r="FG152" s="461"/>
      <c r="FH152" s="461"/>
      <c r="FI152" s="461"/>
      <c r="FJ152" s="461"/>
      <c r="FK152" s="461"/>
      <c r="FL152" s="461"/>
      <c r="FM152" s="461"/>
      <c r="FN152" s="461"/>
      <c r="FO152" s="461"/>
      <c r="FP152" s="461"/>
      <c r="FQ152" s="461"/>
      <c r="FR152" s="461"/>
      <c r="FS152" s="461"/>
      <c r="FT152" s="461"/>
      <c r="FU152" s="461"/>
      <c r="FV152" s="461"/>
      <c r="FW152" s="461"/>
      <c r="FX152" s="461"/>
      <c r="FY152" s="461"/>
      <c r="FZ152" s="461"/>
      <c r="GA152" s="461"/>
      <c r="GB152" s="461"/>
      <c r="GC152" s="461"/>
      <c r="GD152" s="461"/>
      <c r="GE152" s="461"/>
      <c r="GF152" s="461"/>
      <c r="GG152" s="461"/>
      <c r="GH152" s="461"/>
      <c r="GI152" s="461"/>
      <c r="GJ152" s="461"/>
      <c r="GK152" s="461"/>
      <c r="GL152" s="461"/>
      <c r="GM152" s="461"/>
    </row>
    <row r="153" spans="3:195" ht="12.75">
      <c r="C153" s="530"/>
      <c r="D153" s="461"/>
      <c r="E153" s="461"/>
      <c r="F153" s="512"/>
      <c r="G153" s="512"/>
      <c r="H153" s="512"/>
      <c r="I153" s="461"/>
      <c r="J153" s="461"/>
      <c r="K153" s="461"/>
      <c r="L153" s="461"/>
      <c r="M153" s="461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  <c r="AV153" s="461"/>
      <c r="AW153" s="461"/>
      <c r="AX153" s="461"/>
      <c r="AY153" s="461"/>
      <c r="AZ153" s="461"/>
      <c r="BA153" s="461"/>
      <c r="BB153" s="461"/>
      <c r="BC153" s="461"/>
      <c r="BD153" s="461"/>
      <c r="BE153" s="461"/>
      <c r="BF153" s="461"/>
      <c r="BG153" s="461"/>
      <c r="BH153" s="461"/>
      <c r="BI153" s="461"/>
      <c r="BJ153" s="461"/>
      <c r="BK153" s="461"/>
      <c r="BL153" s="461"/>
      <c r="BM153" s="461"/>
      <c r="BN153" s="461"/>
      <c r="BO153" s="461"/>
      <c r="BP153" s="461"/>
      <c r="BQ153" s="461"/>
      <c r="BR153" s="461"/>
      <c r="BS153" s="461"/>
      <c r="BT153" s="461"/>
      <c r="BU153" s="461"/>
      <c r="BV153" s="461"/>
      <c r="BW153" s="461"/>
      <c r="BX153" s="461"/>
      <c r="BY153" s="461"/>
      <c r="BZ153" s="461"/>
      <c r="CA153" s="461"/>
      <c r="CB153" s="461"/>
      <c r="CC153" s="461"/>
      <c r="CD153" s="461"/>
      <c r="CE153" s="461"/>
      <c r="CF153" s="461"/>
      <c r="CG153" s="461"/>
      <c r="CH153" s="461"/>
      <c r="CI153" s="461"/>
      <c r="CJ153" s="461"/>
      <c r="CK153" s="461"/>
      <c r="CL153" s="461"/>
      <c r="CM153" s="461"/>
      <c r="CN153" s="461"/>
      <c r="CO153" s="461"/>
      <c r="CP153" s="461"/>
      <c r="CQ153" s="461"/>
      <c r="CR153" s="461"/>
      <c r="CS153" s="461"/>
      <c r="CT153" s="461"/>
      <c r="CU153" s="461"/>
      <c r="CV153" s="461"/>
      <c r="CW153" s="461"/>
      <c r="CX153" s="461"/>
      <c r="CY153" s="461"/>
      <c r="CZ153" s="461"/>
      <c r="DA153" s="461"/>
      <c r="DB153" s="461"/>
      <c r="DC153" s="461"/>
      <c r="DD153" s="461"/>
      <c r="DE153" s="461"/>
      <c r="DF153" s="461"/>
      <c r="DG153" s="461"/>
      <c r="DH153" s="461"/>
      <c r="DI153" s="461"/>
      <c r="DJ153" s="461"/>
      <c r="DK153" s="461"/>
      <c r="DL153" s="461"/>
      <c r="DM153" s="461"/>
      <c r="DN153" s="461"/>
      <c r="DO153" s="461"/>
      <c r="DP153" s="461"/>
      <c r="DQ153" s="461"/>
      <c r="DR153" s="461"/>
      <c r="DS153" s="461"/>
      <c r="DT153" s="461"/>
      <c r="DU153" s="461"/>
      <c r="DV153" s="461"/>
      <c r="DW153" s="461"/>
      <c r="DX153" s="461"/>
      <c r="DY153" s="461"/>
      <c r="DZ153" s="461"/>
      <c r="EA153" s="461"/>
      <c r="EB153" s="461"/>
      <c r="EC153" s="461"/>
      <c r="ED153" s="461"/>
      <c r="EE153" s="461"/>
      <c r="EF153" s="461"/>
      <c r="EG153" s="461"/>
      <c r="EH153" s="461"/>
      <c r="EI153" s="461"/>
      <c r="EJ153" s="461"/>
      <c r="EK153" s="461"/>
      <c r="EL153" s="461"/>
      <c r="EM153" s="461"/>
      <c r="EN153" s="461"/>
      <c r="EO153" s="461"/>
      <c r="EP153" s="461"/>
      <c r="EQ153" s="461"/>
      <c r="ER153" s="461"/>
      <c r="ES153" s="461"/>
      <c r="ET153" s="461"/>
      <c r="EU153" s="461"/>
      <c r="EV153" s="461"/>
      <c r="EW153" s="461"/>
      <c r="EX153" s="461"/>
      <c r="EY153" s="461"/>
      <c r="EZ153" s="461"/>
      <c r="FA153" s="461"/>
      <c r="FB153" s="461"/>
      <c r="FC153" s="461"/>
      <c r="FD153" s="461"/>
      <c r="FE153" s="461"/>
      <c r="FF153" s="461"/>
      <c r="FG153" s="461"/>
      <c r="FH153" s="461"/>
      <c r="FI153" s="461"/>
      <c r="FJ153" s="461"/>
      <c r="FK153" s="461"/>
      <c r="FL153" s="461"/>
      <c r="FM153" s="461"/>
      <c r="FN153" s="461"/>
      <c r="FO153" s="461"/>
      <c r="FP153" s="461"/>
      <c r="FQ153" s="461"/>
      <c r="FR153" s="461"/>
      <c r="FS153" s="461"/>
      <c r="FT153" s="461"/>
      <c r="FU153" s="461"/>
      <c r="FV153" s="461"/>
      <c r="FW153" s="461"/>
      <c r="FX153" s="461"/>
      <c r="FY153" s="461"/>
      <c r="FZ153" s="461"/>
      <c r="GA153" s="461"/>
      <c r="GB153" s="461"/>
      <c r="GC153" s="461"/>
      <c r="GD153" s="461"/>
      <c r="GE153" s="461"/>
      <c r="GF153" s="461"/>
      <c r="GG153" s="461"/>
      <c r="GH153" s="461"/>
      <c r="GI153" s="461"/>
      <c r="GJ153" s="461"/>
      <c r="GK153" s="461"/>
      <c r="GL153" s="461"/>
      <c r="GM153" s="461"/>
    </row>
    <row r="154" spans="3:8" ht="12.75">
      <c r="C154" s="530"/>
      <c r="F154" s="530"/>
      <c r="G154" s="530"/>
      <c r="H154" s="530"/>
    </row>
    <row r="155" spans="3:8" ht="12.75">
      <c r="C155" s="530"/>
      <c r="F155" s="530"/>
      <c r="G155" s="530"/>
      <c r="H155" s="530"/>
    </row>
    <row r="156" spans="3:8" ht="12.75">
      <c r="C156" s="530"/>
      <c r="F156" s="530"/>
      <c r="G156" s="530"/>
      <c r="H156" s="530"/>
    </row>
    <row r="157" spans="6:8" ht="12.75">
      <c r="F157" s="530"/>
      <c r="G157" s="530"/>
      <c r="H157" s="530"/>
    </row>
    <row r="179" spans="9:20" ht="12.75">
      <c r="I179" s="532"/>
      <c r="J179" s="532"/>
      <c r="K179" s="532"/>
      <c r="L179" s="532"/>
      <c r="M179" s="532"/>
      <c r="N179" s="532"/>
      <c r="O179" s="532"/>
      <c r="P179" s="532"/>
      <c r="Q179" s="532"/>
      <c r="R179" s="532"/>
      <c r="S179" s="532"/>
      <c r="T179" s="532"/>
    </row>
  </sheetData>
  <mergeCells count="4">
    <mergeCell ref="B12:V12"/>
    <mergeCell ref="B5:V5"/>
    <mergeCell ref="B7:V7"/>
    <mergeCell ref="B9:V9"/>
  </mergeCells>
  <printOptions horizontalCentered="1"/>
  <pageMargins left="0.3937007874015748" right="0.1968503937007874" top="0.47" bottom="0.53" header="0.33" footer="0.35"/>
  <pageSetup fitToHeight="1" fitToWidth="1" horizontalDpi="300" verticalDpi="300" orientation="portrait" paperSize="9" scale="25" r:id="rId2"/>
  <headerFooter alignWithMargins="0">
    <oddFooter>&amp;L&amp;"Times New Roman,Normal"&amp;8&amp;F-&amp;A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/>
  <dimension ref="A1:L91"/>
  <sheetViews>
    <sheetView workbookViewId="0" topLeftCell="A73">
      <selection activeCell="A1" sqref="A1"/>
    </sheetView>
  </sheetViews>
  <sheetFormatPr defaultColWidth="11.421875" defaultRowHeight="12.75"/>
  <cols>
    <col min="1" max="16384" width="9.140625" style="436" customWidth="1"/>
  </cols>
  <sheetData>
    <row r="1" spans="1:12" ht="12.75">
      <c r="A1" s="435" t="s">
        <v>161</v>
      </c>
      <c r="B1" s="435" t="s">
        <v>162</v>
      </c>
      <c r="C1" s="435" t="s">
        <v>163</v>
      </c>
      <c r="D1" s="435" t="s">
        <v>164</v>
      </c>
      <c r="E1" s="435" t="s">
        <v>165</v>
      </c>
      <c r="F1" s="435" t="s">
        <v>166</v>
      </c>
      <c r="G1" s="435" t="s">
        <v>167</v>
      </c>
      <c r="H1" s="435" t="s">
        <v>168</v>
      </c>
      <c r="I1" s="435" t="s">
        <v>169</v>
      </c>
      <c r="J1" s="435" t="s">
        <v>170</v>
      </c>
      <c r="K1" s="435" t="s">
        <v>171</v>
      </c>
      <c r="L1" s="435" t="s">
        <v>172</v>
      </c>
    </row>
    <row r="2" spans="1:12" ht="12.75">
      <c r="A2" s="435" t="s">
        <v>173</v>
      </c>
      <c r="B2" s="435">
        <v>4637</v>
      </c>
      <c r="C2" s="435" t="s">
        <v>174</v>
      </c>
      <c r="E2" s="435">
        <v>202168</v>
      </c>
      <c r="F2" s="435" t="s">
        <v>175</v>
      </c>
      <c r="G2" s="435" t="s">
        <v>176</v>
      </c>
      <c r="H2" s="435" t="s">
        <v>141</v>
      </c>
      <c r="I2" s="435" t="s">
        <v>177</v>
      </c>
      <c r="K2" s="435" t="s">
        <v>178</v>
      </c>
      <c r="L2" s="435" t="s">
        <v>179</v>
      </c>
    </row>
    <row r="3" spans="1:12" ht="12.75">
      <c r="A3" s="435" t="s">
        <v>180</v>
      </c>
      <c r="B3" s="435">
        <v>1451</v>
      </c>
      <c r="C3" s="435" t="s">
        <v>181</v>
      </c>
      <c r="E3" s="435">
        <v>202169</v>
      </c>
      <c r="F3" s="435" t="s">
        <v>182</v>
      </c>
      <c r="G3" s="435" t="s">
        <v>183</v>
      </c>
      <c r="H3" s="435" t="s">
        <v>138</v>
      </c>
      <c r="I3" s="435" t="s">
        <v>177</v>
      </c>
      <c r="L3" s="435" t="s">
        <v>184</v>
      </c>
    </row>
    <row r="4" spans="1:12" ht="12.75">
      <c r="A4" s="435" t="s">
        <v>185</v>
      </c>
      <c r="B4" s="435">
        <v>3577</v>
      </c>
      <c r="C4" s="435" t="s">
        <v>186</v>
      </c>
      <c r="E4" s="435">
        <v>202398</v>
      </c>
      <c r="F4" s="435" t="s">
        <v>187</v>
      </c>
      <c r="G4" s="435" t="s">
        <v>188</v>
      </c>
      <c r="H4" s="435" t="s">
        <v>141</v>
      </c>
      <c r="I4" s="435" t="s">
        <v>177</v>
      </c>
      <c r="L4" s="435" t="s">
        <v>189</v>
      </c>
    </row>
    <row r="5" spans="1:12" ht="12.75">
      <c r="A5" s="435" t="s">
        <v>173</v>
      </c>
      <c r="B5" s="435">
        <v>2381</v>
      </c>
      <c r="C5" s="435" t="s">
        <v>190</v>
      </c>
      <c r="E5" s="435">
        <v>202399</v>
      </c>
      <c r="F5" s="435" t="s">
        <v>191</v>
      </c>
      <c r="G5" s="435" t="s">
        <v>192</v>
      </c>
      <c r="H5" s="435" t="s">
        <v>141</v>
      </c>
      <c r="I5" s="435" t="s">
        <v>177</v>
      </c>
      <c r="K5" s="435" t="s">
        <v>178</v>
      </c>
      <c r="L5" s="435" t="s">
        <v>193</v>
      </c>
    </row>
    <row r="6" spans="1:12" ht="12.75">
      <c r="A6" s="435" t="s">
        <v>185</v>
      </c>
      <c r="B6" s="435">
        <v>2203</v>
      </c>
      <c r="C6" s="435" t="s">
        <v>194</v>
      </c>
      <c r="E6" s="435">
        <v>202400</v>
      </c>
      <c r="F6" s="435" t="s">
        <v>195</v>
      </c>
      <c r="G6" s="435" t="s">
        <v>196</v>
      </c>
      <c r="H6" s="435" t="s">
        <v>141</v>
      </c>
      <c r="I6" s="435" t="s">
        <v>177</v>
      </c>
      <c r="L6" s="435" t="s">
        <v>189</v>
      </c>
    </row>
    <row r="7" spans="1:12" ht="12.75">
      <c r="A7" s="435" t="s">
        <v>185</v>
      </c>
      <c r="B7" s="435">
        <v>3577</v>
      </c>
      <c r="C7" s="435" t="s">
        <v>186</v>
      </c>
      <c r="E7" s="435">
        <v>202401</v>
      </c>
      <c r="F7" s="435" t="s">
        <v>197</v>
      </c>
      <c r="G7" s="435" t="s">
        <v>198</v>
      </c>
      <c r="H7" s="435" t="s">
        <v>141</v>
      </c>
      <c r="I7" s="435" t="s">
        <v>177</v>
      </c>
      <c r="L7" s="435" t="s">
        <v>189</v>
      </c>
    </row>
    <row r="8" spans="1:12" ht="12.75">
      <c r="A8" s="435" t="s">
        <v>180</v>
      </c>
      <c r="B8" s="435">
        <v>1433</v>
      </c>
      <c r="C8" s="435" t="s">
        <v>199</v>
      </c>
      <c r="E8" s="435">
        <v>202402</v>
      </c>
      <c r="F8" s="435" t="s">
        <v>200</v>
      </c>
      <c r="G8" s="435" t="s">
        <v>201</v>
      </c>
      <c r="H8" s="435" t="s">
        <v>141</v>
      </c>
      <c r="I8" s="435" t="s">
        <v>177</v>
      </c>
      <c r="L8" s="435" t="s">
        <v>189</v>
      </c>
    </row>
    <row r="9" spans="1:12" ht="12.75">
      <c r="A9" s="435" t="s">
        <v>173</v>
      </c>
      <c r="B9" s="435">
        <v>2477</v>
      </c>
      <c r="C9" s="435" t="s">
        <v>202</v>
      </c>
      <c r="E9" s="435">
        <v>202403</v>
      </c>
      <c r="F9" s="435" t="s">
        <v>203</v>
      </c>
      <c r="G9" s="435" t="s">
        <v>204</v>
      </c>
      <c r="H9" s="435" t="s">
        <v>141</v>
      </c>
      <c r="I9" s="435" t="s">
        <v>177</v>
      </c>
      <c r="K9" s="435" t="s">
        <v>178</v>
      </c>
      <c r="L9" s="435" t="s">
        <v>179</v>
      </c>
    </row>
    <row r="10" spans="1:12" ht="12.75">
      <c r="A10" s="435" t="s">
        <v>185</v>
      </c>
      <c r="B10" s="435">
        <v>2204</v>
      </c>
      <c r="C10" s="435" t="s">
        <v>205</v>
      </c>
      <c r="E10" s="435">
        <v>202404</v>
      </c>
      <c r="F10" s="435" t="s">
        <v>206</v>
      </c>
      <c r="G10" s="435" t="s">
        <v>207</v>
      </c>
      <c r="H10" s="435" t="s">
        <v>141</v>
      </c>
      <c r="I10" s="435" t="s">
        <v>177</v>
      </c>
      <c r="L10" s="435" t="s">
        <v>189</v>
      </c>
    </row>
    <row r="11" spans="1:12" ht="12.75">
      <c r="A11" s="435" t="s">
        <v>180</v>
      </c>
      <c r="B11" s="435">
        <v>1438</v>
      </c>
      <c r="C11" s="435" t="s">
        <v>208</v>
      </c>
      <c r="D11" s="435" t="s">
        <v>12</v>
      </c>
      <c r="E11" s="435">
        <v>202405</v>
      </c>
      <c r="F11" s="435" t="s">
        <v>209</v>
      </c>
      <c r="G11" s="435" t="s">
        <v>210</v>
      </c>
      <c r="H11" s="435" t="s">
        <v>138</v>
      </c>
      <c r="I11" s="435" t="s">
        <v>177</v>
      </c>
      <c r="L11" s="435" t="s">
        <v>211</v>
      </c>
    </row>
    <row r="12" spans="1:12" ht="12.75">
      <c r="A12" s="435" t="s">
        <v>180</v>
      </c>
      <c r="B12" s="435">
        <v>1999</v>
      </c>
      <c r="C12" s="435" t="s">
        <v>212</v>
      </c>
      <c r="E12" s="435">
        <v>202406</v>
      </c>
      <c r="F12" s="435" t="s">
        <v>213</v>
      </c>
      <c r="G12" s="435" t="s">
        <v>214</v>
      </c>
      <c r="H12" s="435" t="s">
        <v>141</v>
      </c>
      <c r="I12" s="435" t="s">
        <v>177</v>
      </c>
      <c r="L12" s="435" t="s">
        <v>179</v>
      </c>
    </row>
    <row r="13" spans="1:12" ht="12.75">
      <c r="A13" s="435" t="s">
        <v>180</v>
      </c>
      <c r="B13" s="435">
        <v>1999</v>
      </c>
      <c r="C13" s="435" t="s">
        <v>212</v>
      </c>
      <c r="E13" s="435">
        <v>202407</v>
      </c>
      <c r="F13" s="435" t="s">
        <v>215</v>
      </c>
      <c r="G13" s="435" t="s">
        <v>216</v>
      </c>
      <c r="H13" s="435" t="s">
        <v>141</v>
      </c>
      <c r="I13" s="435" t="s">
        <v>177</v>
      </c>
      <c r="L13" s="435" t="s">
        <v>179</v>
      </c>
    </row>
    <row r="14" spans="1:12" ht="12.75">
      <c r="A14" s="435" t="s">
        <v>185</v>
      </c>
      <c r="B14" s="435">
        <v>2443</v>
      </c>
      <c r="C14" s="435" t="s">
        <v>217</v>
      </c>
      <c r="E14" s="435">
        <v>202408</v>
      </c>
      <c r="F14" s="435" t="s">
        <v>218</v>
      </c>
      <c r="G14" s="435" t="s">
        <v>219</v>
      </c>
      <c r="H14" s="435" t="s">
        <v>141</v>
      </c>
      <c r="I14" s="435" t="s">
        <v>177</v>
      </c>
      <c r="L14" s="435" t="s">
        <v>220</v>
      </c>
    </row>
    <row r="15" spans="1:12" ht="12.75">
      <c r="A15" s="435" t="s">
        <v>221</v>
      </c>
      <c r="B15" s="435">
        <v>4458</v>
      </c>
      <c r="C15" s="435" t="s">
        <v>222</v>
      </c>
      <c r="E15" s="435">
        <v>202410</v>
      </c>
      <c r="F15" s="435" t="s">
        <v>223</v>
      </c>
      <c r="G15" s="435" t="s">
        <v>224</v>
      </c>
      <c r="H15" s="435" t="s">
        <v>141</v>
      </c>
      <c r="I15" s="435" t="s">
        <v>177</v>
      </c>
      <c r="J15" s="435">
        <v>100</v>
      </c>
      <c r="L15" s="435" t="s">
        <v>220</v>
      </c>
    </row>
    <row r="16" spans="1:12" ht="12.75">
      <c r="A16" s="435" t="s">
        <v>221</v>
      </c>
      <c r="B16" s="435">
        <v>4459</v>
      </c>
      <c r="C16" s="435" t="s">
        <v>225</v>
      </c>
      <c r="E16" s="435">
        <v>202409</v>
      </c>
      <c r="F16" s="435" t="s">
        <v>223</v>
      </c>
      <c r="G16" s="435" t="s">
        <v>224</v>
      </c>
      <c r="H16" s="435" t="s">
        <v>141</v>
      </c>
      <c r="I16" s="435" t="s">
        <v>177</v>
      </c>
      <c r="J16" s="435">
        <v>100</v>
      </c>
      <c r="L16" s="435" t="s">
        <v>220</v>
      </c>
    </row>
    <row r="17" spans="1:12" ht="12.75">
      <c r="A17" s="435" t="s">
        <v>180</v>
      </c>
      <c r="B17" s="435">
        <v>1546</v>
      </c>
      <c r="C17" s="435" t="s">
        <v>226</v>
      </c>
      <c r="D17" s="435" t="s">
        <v>10</v>
      </c>
      <c r="E17" s="435">
        <v>202411</v>
      </c>
      <c r="F17" s="435" t="s">
        <v>227</v>
      </c>
      <c r="G17" s="435" t="s">
        <v>228</v>
      </c>
      <c r="H17" s="435" t="s">
        <v>141</v>
      </c>
      <c r="I17" s="435" t="s">
        <v>177</v>
      </c>
      <c r="L17" s="435" t="s">
        <v>179</v>
      </c>
    </row>
    <row r="18" spans="1:12" ht="12.75">
      <c r="A18" s="435" t="s">
        <v>180</v>
      </c>
      <c r="B18" s="435">
        <v>1452</v>
      </c>
      <c r="C18" s="435" t="s">
        <v>229</v>
      </c>
      <c r="E18" s="435">
        <v>202412</v>
      </c>
      <c r="F18" s="435" t="s">
        <v>230</v>
      </c>
      <c r="G18" s="435" t="s">
        <v>231</v>
      </c>
      <c r="H18" s="435" t="s">
        <v>141</v>
      </c>
      <c r="I18" s="435" t="s">
        <v>177</v>
      </c>
      <c r="L18" s="435" t="s">
        <v>179</v>
      </c>
    </row>
    <row r="19" spans="1:12" ht="12.75">
      <c r="A19" s="435" t="s">
        <v>180</v>
      </c>
      <c r="B19" s="435">
        <v>1437</v>
      </c>
      <c r="C19" s="435" t="s">
        <v>232</v>
      </c>
      <c r="D19" s="435" t="s">
        <v>10</v>
      </c>
      <c r="E19" s="435">
        <v>202413</v>
      </c>
      <c r="F19" s="435" t="s">
        <v>233</v>
      </c>
      <c r="G19" s="435" t="s">
        <v>234</v>
      </c>
      <c r="H19" s="435" t="s">
        <v>138</v>
      </c>
      <c r="I19" s="435" t="s">
        <v>177</v>
      </c>
      <c r="L19" s="435" t="s">
        <v>211</v>
      </c>
    </row>
    <row r="20" spans="1:12" ht="12.75">
      <c r="A20" s="435" t="s">
        <v>180</v>
      </c>
      <c r="B20" s="435">
        <v>1997</v>
      </c>
      <c r="C20" s="435" t="s">
        <v>235</v>
      </c>
      <c r="D20" s="435" t="s">
        <v>12</v>
      </c>
      <c r="E20" s="435">
        <v>202414</v>
      </c>
      <c r="F20" s="435" t="s">
        <v>236</v>
      </c>
      <c r="G20" s="435" t="s">
        <v>237</v>
      </c>
      <c r="H20" s="435" t="s">
        <v>141</v>
      </c>
      <c r="I20" s="435" t="s">
        <v>177</v>
      </c>
      <c r="L20" s="435" t="s">
        <v>189</v>
      </c>
    </row>
    <row r="21" spans="1:12" ht="12.75">
      <c r="A21" s="435" t="s">
        <v>180</v>
      </c>
      <c r="B21" s="435">
        <v>1997</v>
      </c>
      <c r="C21" s="435" t="s">
        <v>235</v>
      </c>
      <c r="D21" s="435" t="s">
        <v>12</v>
      </c>
      <c r="E21" s="435">
        <v>202415</v>
      </c>
      <c r="F21" s="435" t="s">
        <v>238</v>
      </c>
      <c r="G21" s="435" t="s">
        <v>239</v>
      </c>
      <c r="H21" s="435" t="s">
        <v>141</v>
      </c>
      <c r="I21" s="435" t="s">
        <v>177</v>
      </c>
      <c r="L21" s="435" t="s">
        <v>189</v>
      </c>
    </row>
    <row r="22" spans="1:12" ht="12.75">
      <c r="A22" s="435" t="s">
        <v>180</v>
      </c>
      <c r="B22" s="435">
        <v>3557</v>
      </c>
      <c r="C22" s="435" t="s">
        <v>240</v>
      </c>
      <c r="E22" s="435">
        <v>202416</v>
      </c>
      <c r="F22" s="435" t="s">
        <v>241</v>
      </c>
      <c r="G22" s="435" t="s">
        <v>242</v>
      </c>
      <c r="H22" s="435" t="s">
        <v>141</v>
      </c>
      <c r="I22" s="435" t="s">
        <v>177</v>
      </c>
      <c r="L22" s="435" t="s">
        <v>189</v>
      </c>
    </row>
    <row r="23" spans="1:12" ht="12.75">
      <c r="A23" s="435" t="s">
        <v>180</v>
      </c>
      <c r="B23" s="435">
        <v>3556</v>
      </c>
      <c r="C23" s="435" t="s">
        <v>243</v>
      </c>
      <c r="E23" s="435">
        <v>202417</v>
      </c>
      <c r="F23" s="435" t="s">
        <v>244</v>
      </c>
      <c r="G23" s="435" t="s">
        <v>245</v>
      </c>
      <c r="H23" s="435" t="s">
        <v>141</v>
      </c>
      <c r="I23" s="435" t="s">
        <v>177</v>
      </c>
      <c r="L23" s="435" t="s">
        <v>189</v>
      </c>
    </row>
    <row r="24" spans="1:12" ht="12.75">
      <c r="A24" s="435" t="s">
        <v>173</v>
      </c>
      <c r="B24" s="435">
        <v>2537</v>
      </c>
      <c r="C24" s="435" t="s">
        <v>246</v>
      </c>
      <c r="E24" s="435">
        <v>202663</v>
      </c>
      <c r="F24" s="435" t="s">
        <v>247</v>
      </c>
      <c r="G24" s="435" t="s">
        <v>248</v>
      </c>
      <c r="H24" s="435" t="s">
        <v>138</v>
      </c>
      <c r="I24" s="435" t="s">
        <v>177</v>
      </c>
      <c r="K24" s="435" t="s">
        <v>177</v>
      </c>
      <c r="L24" s="435" t="s">
        <v>249</v>
      </c>
    </row>
    <row r="25" spans="1:12" ht="12.75">
      <c r="A25" s="435" t="s">
        <v>180</v>
      </c>
      <c r="B25" s="435">
        <v>3796</v>
      </c>
      <c r="C25" s="435" t="s">
        <v>250</v>
      </c>
      <c r="E25" s="435">
        <v>202664</v>
      </c>
      <c r="F25" s="435" t="s">
        <v>251</v>
      </c>
      <c r="G25" s="435" t="s">
        <v>252</v>
      </c>
      <c r="H25" s="435" t="s">
        <v>141</v>
      </c>
      <c r="I25" s="435" t="s">
        <v>177</v>
      </c>
      <c r="L25" s="435" t="s">
        <v>220</v>
      </c>
    </row>
    <row r="26" spans="1:12" ht="12.75">
      <c r="A26" s="435" t="s">
        <v>180</v>
      </c>
      <c r="B26" s="435">
        <v>1531</v>
      </c>
      <c r="C26" s="435" t="s">
        <v>253</v>
      </c>
      <c r="E26" s="435">
        <v>202665</v>
      </c>
      <c r="F26" s="435" t="s">
        <v>254</v>
      </c>
      <c r="G26" s="435" t="s">
        <v>255</v>
      </c>
      <c r="H26" s="435" t="s">
        <v>141</v>
      </c>
      <c r="I26" s="435" t="s">
        <v>177</v>
      </c>
      <c r="L26" s="435" t="s">
        <v>220</v>
      </c>
    </row>
    <row r="27" spans="1:12" ht="12.75">
      <c r="A27" s="435" t="s">
        <v>180</v>
      </c>
      <c r="B27" s="435">
        <v>1409</v>
      </c>
      <c r="C27" s="435" t="s">
        <v>256</v>
      </c>
      <c r="E27" s="435">
        <v>202666</v>
      </c>
      <c r="F27" s="435" t="s">
        <v>257</v>
      </c>
      <c r="G27" s="435" t="s">
        <v>258</v>
      </c>
      <c r="H27" s="435" t="s">
        <v>138</v>
      </c>
      <c r="I27" s="435" t="s">
        <v>177</v>
      </c>
      <c r="L27" s="435" t="s">
        <v>211</v>
      </c>
    </row>
    <row r="28" spans="1:12" ht="12.75">
      <c r="A28" s="435" t="s">
        <v>173</v>
      </c>
      <c r="B28" s="435">
        <v>3550</v>
      </c>
      <c r="C28" s="435" t="s">
        <v>259</v>
      </c>
      <c r="E28" s="435">
        <v>202667</v>
      </c>
      <c r="F28" s="435" t="s">
        <v>260</v>
      </c>
      <c r="G28" s="435" t="s">
        <v>261</v>
      </c>
      <c r="H28" s="435" t="s">
        <v>141</v>
      </c>
      <c r="I28" s="435" t="s">
        <v>177</v>
      </c>
      <c r="K28" s="435" t="s">
        <v>178</v>
      </c>
      <c r="L28" s="435" t="s">
        <v>220</v>
      </c>
    </row>
    <row r="29" spans="1:12" ht="12.75">
      <c r="A29" s="435" t="s">
        <v>173</v>
      </c>
      <c r="B29" s="435">
        <v>2349</v>
      </c>
      <c r="C29" s="435" t="s">
        <v>262</v>
      </c>
      <c r="E29" s="435">
        <v>202668</v>
      </c>
      <c r="F29" s="435" t="s">
        <v>263</v>
      </c>
      <c r="G29" s="435" t="s">
        <v>264</v>
      </c>
      <c r="H29" s="435" t="s">
        <v>141</v>
      </c>
      <c r="I29" s="435" t="s">
        <v>177</v>
      </c>
      <c r="K29" s="435" t="s">
        <v>178</v>
      </c>
      <c r="L29" s="435" t="s">
        <v>220</v>
      </c>
    </row>
    <row r="30" spans="1:12" ht="12.75">
      <c r="A30" s="435" t="s">
        <v>180</v>
      </c>
      <c r="B30" s="435">
        <v>1531</v>
      </c>
      <c r="C30" s="435" t="s">
        <v>253</v>
      </c>
      <c r="E30" s="435">
        <v>202669</v>
      </c>
      <c r="F30" s="435" t="s">
        <v>265</v>
      </c>
      <c r="G30" s="435" t="s">
        <v>266</v>
      </c>
      <c r="H30" s="435" t="s">
        <v>141</v>
      </c>
      <c r="I30" s="435" t="s">
        <v>177</v>
      </c>
      <c r="L30" s="435" t="s">
        <v>220</v>
      </c>
    </row>
    <row r="31" spans="1:12" ht="12.75">
      <c r="A31" s="435" t="s">
        <v>173</v>
      </c>
      <c r="B31" s="435">
        <v>2329</v>
      </c>
      <c r="C31" s="435" t="s">
        <v>267</v>
      </c>
      <c r="E31" s="435">
        <v>202670</v>
      </c>
      <c r="F31" s="435" t="s">
        <v>268</v>
      </c>
      <c r="G31" s="435" t="s">
        <v>269</v>
      </c>
      <c r="H31" s="435" t="s">
        <v>141</v>
      </c>
      <c r="I31" s="435" t="s">
        <v>177</v>
      </c>
      <c r="K31" s="435" t="s">
        <v>178</v>
      </c>
      <c r="L31" s="435" t="s">
        <v>179</v>
      </c>
    </row>
    <row r="32" spans="1:12" ht="12.75">
      <c r="A32" s="435" t="s">
        <v>185</v>
      </c>
      <c r="B32" s="435">
        <v>4220</v>
      </c>
      <c r="C32" s="435" t="s">
        <v>270</v>
      </c>
      <c r="E32" s="435">
        <v>202671</v>
      </c>
      <c r="F32" s="435" t="s">
        <v>271</v>
      </c>
      <c r="G32" s="435" t="s">
        <v>272</v>
      </c>
      <c r="H32" s="435" t="s">
        <v>141</v>
      </c>
      <c r="I32" s="435" t="s">
        <v>177</v>
      </c>
      <c r="L32" s="435" t="s">
        <v>220</v>
      </c>
    </row>
    <row r="33" spans="1:12" ht="12.75">
      <c r="A33" s="435" t="s">
        <v>173</v>
      </c>
      <c r="B33" s="435">
        <v>3550</v>
      </c>
      <c r="C33" s="435" t="s">
        <v>259</v>
      </c>
      <c r="E33" s="435">
        <v>202672</v>
      </c>
      <c r="F33" s="435" t="s">
        <v>273</v>
      </c>
      <c r="G33" s="435" t="s">
        <v>274</v>
      </c>
      <c r="H33" s="435" t="s">
        <v>141</v>
      </c>
      <c r="I33" s="435" t="s">
        <v>177</v>
      </c>
      <c r="K33" s="435" t="s">
        <v>178</v>
      </c>
      <c r="L33" s="435" t="s">
        <v>189</v>
      </c>
    </row>
    <row r="34" spans="1:12" ht="12.75">
      <c r="A34" s="435" t="s">
        <v>180</v>
      </c>
      <c r="B34" s="435">
        <v>1531</v>
      </c>
      <c r="C34" s="435" t="s">
        <v>253</v>
      </c>
      <c r="E34" s="435">
        <v>202673</v>
      </c>
      <c r="F34" s="435" t="s">
        <v>275</v>
      </c>
      <c r="G34" s="435" t="s">
        <v>276</v>
      </c>
      <c r="H34" s="435" t="s">
        <v>141</v>
      </c>
      <c r="I34" s="435" t="s">
        <v>177</v>
      </c>
      <c r="L34" s="435" t="s">
        <v>220</v>
      </c>
    </row>
    <row r="35" spans="1:12" ht="12.75">
      <c r="A35" s="435" t="s">
        <v>221</v>
      </c>
      <c r="B35" s="435">
        <v>4448</v>
      </c>
      <c r="C35" s="435" t="s">
        <v>277</v>
      </c>
      <c r="E35" s="435">
        <v>202674</v>
      </c>
      <c r="F35" s="435" t="s">
        <v>278</v>
      </c>
      <c r="G35" s="435" t="s">
        <v>279</v>
      </c>
      <c r="H35" s="435" t="s">
        <v>138</v>
      </c>
      <c r="I35" s="435" t="s">
        <v>177</v>
      </c>
      <c r="J35" s="435">
        <v>100</v>
      </c>
      <c r="L35" s="435" t="s">
        <v>280</v>
      </c>
    </row>
    <row r="36" spans="1:12" ht="12.75">
      <c r="A36" s="435" t="s">
        <v>221</v>
      </c>
      <c r="B36" s="435">
        <v>4449</v>
      </c>
      <c r="C36" s="435" t="s">
        <v>281</v>
      </c>
      <c r="E36" s="435">
        <v>202675</v>
      </c>
      <c r="F36" s="435" t="s">
        <v>278</v>
      </c>
      <c r="G36" s="435" t="s">
        <v>279</v>
      </c>
      <c r="H36" s="435" t="s">
        <v>138</v>
      </c>
      <c r="I36" s="435" t="s">
        <v>177</v>
      </c>
      <c r="J36" s="435">
        <v>100</v>
      </c>
      <c r="L36" s="435" t="s">
        <v>280</v>
      </c>
    </row>
    <row r="37" spans="1:12" ht="12.75">
      <c r="A37" s="435" t="s">
        <v>173</v>
      </c>
      <c r="B37" s="435">
        <v>3550</v>
      </c>
      <c r="C37" s="435" t="s">
        <v>259</v>
      </c>
      <c r="E37" s="435">
        <v>202676</v>
      </c>
      <c r="F37" s="435" t="s">
        <v>282</v>
      </c>
      <c r="G37" s="435" t="s">
        <v>283</v>
      </c>
      <c r="H37" s="435" t="s">
        <v>141</v>
      </c>
      <c r="I37" s="435" t="s">
        <v>177</v>
      </c>
      <c r="K37" s="435" t="s">
        <v>178</v>
      </c>
      <c r="L37" s="435" t="s">
        <v>189</v>
      </c>
    </row>
    <row r="38" spans="1:12" ht="12.75">
      <c r="A38" s="435" t="s">
        <v>180</v>
      </c>
      <c r="B38" s="435">
        <v>1531</v>
      </c>
      <c r="C38" s="435" t="s">
        <v>253</v>
      </c>
      <c r="E38" s="435">
        <v>202677</v>
      </c>
      <c r="F38" s="435" t="s">
        <v>284</v>
      </c>
      <c r="G38" s="435" t="s">
        <v>285</v>
      </c>
      <c r="H38" s="435" t="s">
        <v>141</v>
      </c>
      <c r="I38" s="435" t="s">
        <v>177</v>
      </c>
      <c r="L38" s="435" t="s">
        <v>220</v>
      </c>
    </row>
    <row r="39" spans="1:12" ht="12.75">
      <c r="A39" s="435" t="s">
        <v>185</v>
      </c>
      <c r="B39" s="435">
        <v>2213</v>
      </c>
      <c r="C39" s="435" t="s">
        <v>286</v>
      </c>
      <c r="E39" s="435">
        <v>202678</v>
      </c>
      <c r="F39" s="435" t="s">
        <v>287</v>
      </c>
      <c r="G39" s="435" t="s">
        <v>288</v>
      </c>
      <c r="H39" s="435" t="s">
        <v>141</v>
      </c>
      <c r="I39" s="435" t="s">
        <v>177</v>
      </c>
      <c r="L39" s="435" t="s">
        <v>189</v>
      </c>
    </row>
    <row r="40" spans="1:12" ht="12.75">
      <c r="A40" s="435" t="s">
        <v>185</v>
      </c>
      <c r="B40" s="435">
        <v>2425</v>
      </c>
      <c r="C40" s="435" t="s">
        <v>289</v>
      </c>
      <c r="E40" s="435">
        <v>202679</v>
      </c>
      <c r="F40" s="435" t="s">
        <v>290</v>
      </c>
      <c r="G40" s="435" t="s">
        <v>291</v>
      </c>
      <c r="H40" s="435" t="s">
        <v>141</v>
      </c>
      <c r="I40" s="435" t="s">
        <v>177</v>
      </c>
      <c r="L40" s="435" t="s">
        <v>220</v>
      </c>
    </row>
    <row r="41" spans="1:12" ht="12.75">
      <c r="A41" s="435" t="s">
        <v>173</v>
      </c>
      <c r="B41" s="435">
        <v>4832</v>
      </c>
      <c r="C41" s="435" t="s">
        <v>292</v>
      </c>
      <c r="E41" s="435">
        <v>202680</v>
      </c>
      <c r="F41" s="435" t="s">
        <v>293</v>
      </c>
      <c r="G41" s="435" t="s">
        <v>294</v>
      </c>
      <c r="H41" s="435" t="s">
        <v>141</v>
      </c>
      <c r="I41" s="435" t="s">
        <v>177</v>
      </c>
      <c r="K41" s="435" t="s">
        <v>178</v>
      </c>
      <c r="L41" s="435" t="s">
        <v>179</v>
      </c>
    </row>
    <row r="42" spans="1:12" ht="12.75">
      <c r="A42" s="435" t="s">
        <v>180</v>
      </c>
      <c r="B42" s="435">
        <v>1531</v>
      </c>
      <c r="C42" s="435" t="s">
        <v>253</v>
      </c>
      <c r="E42" s="435">
        <v>202681</v>
      </c>
      <c r="F42" s="435" t="s">
        <v>295</v>
      </c>
      <c r="G42" s="435" t="s">
        <v>296</v>
      </c>
      <c r="H42" s="435" t="s">
        <v>141</v>
      </c>
      <c r="I42" s="435" t="s">
        <v>177</v>
      </c>
      <c r="L42" s="435" t="s">
        <v>220</v>
      </c>
    </row>
    <row r="43" spans="1:12" ht="12.75">
      <c r="A43" s="435" t="s">
        <v>185</v>
      </c>
      <c r="B43" s="435">
        <v>2078</v>
      </c>
      <c r="C43" s="435" t="s">
        <v>297</v>
      </c>
      <c r="E43" s="435">
        <v>202695</v>
      </c>
      <c r="F43" s="435" t="s">
        <v>298</v>
      </c>
      <c r="G43" s="435" t="s">
        <v>299</v>
      </c>
      <c r="H43" s="435" t="s">
        <v>138</v>
      </c>
      <c r="I43" s="435" t="s">
        <v>177</v>
      </c>
      <c r="L43" s="435" t="s">
        <v>300</v>
      </c>
    </row>
    <row r="44" spans="1:12" ht="12.75">
      <c r="A44" s="435" t="s">
        <v>180</v>
      </c>
      <c r="B44" s="435">
        <v>1423</v>
      </c>
      <c r="C44" s="435" t="s">
        <v>301</v>
      </c>
      <c r="E44" s="435">
        <v>202694</v>
      </c>
      <c r="F44" s="435" t="s">
        <v>298</v>
      </c>
      <c r="G44" s="435" t="s">
        <v>302</v>
      </c>
      <c r="H44" s="435" t="s">
        <v>138</v>
      </c>
      <c r="I44" s="435" t="s">
        <v>177</v>
      </c>
      <c r="L44" s="435" t="s">
        <v>184</v>
      </c>
    </row>
    <row r="45" spans="1:12" ht="12.75">
      <c r="A45" s="435" t="s">
        <v>173</v>
      </c>
      <c r="B45" s="435">
        <v>2440</v>
      </c>
      <c r="C45" s="435" t="s">
        <v>303</v>
      </c>
      <c r="E45" s="435">
        <v>202697</v>
      </c>
      <c r="F45" s="435" t="s">
        <v>304</v>
      </c>
      <c r="G45" s="435" t="s">
        <v>305</v>
      </c>
      <c r="H45" s="435" t="s">
        <v>138</v>
      </c>
      <c r="I45" s="435" t="s">
        <v>177</v>
      </c>
      <c r="J45" s="435">
        <v>33</v>
      </c>
      <c r="K45" s="435" t="s">
        <v>178</v>
      </c>
      <c r="L45" s="435" t="s">
        <v>306</v>
      </c>
    </row>
    <row r="46" spans="1:12" ht="12.75">
      <c r="A46" s="435" t="s">
        <v>173</v>
      </c>
      <c r="B46" s="435">
        <v>2056</v>
      </c>
      <c r="C46" s="435" t="s">
        <v>307</v>
      </c>
      <c r="E46" s="435">
        <v>202824</v>
      </c>
      <c r="F46" s="435" t="s">
        <v>308</v>
      </c>
      <c r="G46" s="435" t="s">
        <v>309</v>
      </c>
      <c r="H46" s="435" t="s">
        <v>138</v>
      </c>
      <c r="I46" s="435" t="s">
        <v>177</v>
      </c>
      <c r="K46" s="435" t="s">
        <v>177</v>
      </c>
      <c r="L46" s="435" t="s">
        <v>310</v>
      </c>
    </row>
    <row r="47" spans="1:12" ht="12.75">
      <c r="A47" s="435" t="s">
        <v>180</v>
      </c>
      <c r="B47" s="435">
        <v>1453</v>
      </c>
      <c r="C47" s="435" t="s">
        <v>311</v>
      </c>
      <c r="E47" s="435">
        <v>202825</v>
      </c>
      <c r="F47" s="435" t="s">
        <v>312</v>
      </c>
      <c r="G47" s="435" t="s">
        <v>313</v>
      </c>
      <c r="H47" s="435" t="s">
        <v>141</v>
      </c>
      <c r="I47" s="435" t="s">
        <v>177</v>
      </c>
      <c r="L47" s="435" t="s">
        <v>193</v>
      </c>
    </row>
    <row r="48" spans="1:12" ht="12.75">
      <c r="A48" s="435" t="s">
        <v>180</v>
      </c>
      <c r="B48" s="435">
        <v>1454</v>
      </c>
      <c r="C48" s="435" t="s">
        <v>314</v>
      </c>
      <c r="E48" s="435">
        <v>202826</v>
      </c>
      <c r="F48" s="435" t="s">
        <v>315</v>
      </c>
      <c r="G48" s="435" t="s">
        <v>313</v>
      </c>
      <c r="H48" s="435" t="s">
        <v>141</v>
      </c>
      <c r="I48" s="435" t="s">
        <v>177</v>
      </c>
      <c r="L48" s="435" t="s">
        <v>193</v>
      </c>
    </row>
    <row r="49" spans="1:12" ht="12.75">
      <c r="A49" s="435" t="s">
        <v>180</v>
      </c>
      <c r="B49" s="435">
        <v>1544</v>
      </c>
      <c r="C49" s="435" t="s">
        <v>316</v>
      </c>
      <c r="E49" s="435">
        <v>202827</v>
      </c>
      <c r="F49" s="435" t="s">
        <v>317</v>
      </c>
      <c r="G49" s="435" t="s">
        <v>318</v>
      </c>
      <c r="H49" s="435" t="s">
        <v>141</v>
      </c>
      <c r="I49" s="435" t="s">
        <v>177</v>
      </c>
      <c r="L49" s="435" t="s">
        <v>189</v>
      </c>
    </row>
    <row r="50" spans="1:12" ht="12.75">
      <c r="A50" s="435" t="s">
        <v>185</v>
      </c>
      <c r="B50" s="435">
        <v>2546</v>
      </c>
      <c r="C50" s="435" t="s">
        <v>319</v>
      </c>
      <c r="E50" s="435">
        <v>202828</v>
      </c>
      <c r="F50" s="435" t="s">
        <v>320</v>
      </c>
      <c r="G50" s="435" t="s">
        <v>321</v>
      </c>
      <c r="H50" s="435" t="s">
        <v>141</v>
      </c>
      <c r="I50" s="435" t="s">
        <v>177</v>
      </c>
      <c r="L50" s="435" t="s">
        <v>322</v>
      </c>
    </row>
    <row r="51" spans="1:12" ht="12.75">
      <c r="A51" s="435" t="s">
        <v>173</v>
      </c>
      <c r="B51" s="435">
        <v>2310</v>
      </c>
      <c r="C51" s="435" t="s">
        <v>323</v>
      </c>
      <c r="E51" s="435">
        <v>202829</v>
      </c>
      <c r="F51" s="435" t="s">
        <v>324</v>
      </c>
      <c r="G51" s="435" t="s">
        <v>325</v>
      </c>
      <c r="H51" s="435" t="s">
        <v>141</v>
      </c>
      <c r="I51" s="435" t="s">
        <v>177</v>
      </c>
      <c r="K51" s="435" t="s">
        <v>178</v>
      </c>
      <c r="L51" s="435" t="s">
        <v>179</v>
      </c>
    </row>
    <row r="52" spans="1:12" ht="12.75">
      <c r="A52" s="435" t="s">
        <v>180</v>
      </c>
      <c r="B52" s="435">
        <v>1442</v>
      </c>
      <c r="C52" s="435" t="s">
        <v>326</v>
      </c>
      <c r="E52" s="435">
        <v>202830</v>
      </c>
      <c r="F52" s="435" t="s">
        <v>327</v>
      </c>
      <c r="G52" s="435" t="s">
        <v>328</v>
      </c>
      <c r="H52" s="435" t="s">
        <v>138</v>
      </c>
      <c r="I52" s="435" t="s">
        <v>177</v>
      </c>
      <c r="L52" s="435" t="s">
        <v>329</v>
      </c>
    </row>
    <row r="53" spans="1:12" ht="12.75">
      <c r="A53" s="435" t="s">
        <v>173</v>
      </c>
      <c r="B53" s="435">
        <v>4420</v>
      </c>
      <c r="C53" s="435" t="s">
        <v>330</v>
      </c>
      <c r="E53" s="435">
        <v>202831</v>
      </c>
      <c r="F53" s="435" t="s">
        <v>331</v>
      </c>
      <c r="G53" s="435" t="s">
        <v>332</v>
      </c>
      <c r="H53" s="435" t="s">
        <v>141</v>
      </c>
      <c r="I53" s="435" t="s">
        <v>177</v>
      </c>
      <c r="K53" s="435" t="s">
        <v>178</v>
      </c>
      <c r="L53" s="435" t="s">
        <v>322</v>
      </c>
    </row>
    <row r="54" spans="1:12" ht="12.75">
      <c r="A54" s="435" t="s">
        <v>180</v>
      </c>
      <c r="B54" s="435">
        <v>1544</v>
      </c>
      <c r="C54" s="435" t="s">
        <v>316</v>
      </c>
      <c r="E54" s="435">
        <v>202832</v>
      </c>
      <c r="F54" s="435" t="s">
        <v>333</v>
      </c>
      <c r="G54" s="435" t="s">
        <v>334</v>
      </c>
      <c r="H54" s="435" t="s">
        <v>141</v>
      </c>
      <c r="I54" s="435" t="s">
        <v>177</v>
      </c>
      <c r="L54" s="435" t="s">
        <v>189</v>
      </c>
    </row>
    <row r="55" spans="1:12" ht="12.75">
      <c r="A55" s="435" t="s">
        <v>173</v>
      </c>
      <c r="B55" s="435">
        <v>4650</v>
      </c>
      <c r="C55" s="435" t="s">
        <v>335</v>
      </c>
      <c r="E55" s="435">
        <v>202833</v>
      </c>
      <c r="F55" s="435" t="s">
        <v>336</v>
      </c>
      <c r="G55" s="435" t="s">
        <v>337</v>
      </c>
      <c r="H55" s="435" t="s">
        <v>141</v>
      </c>
      <c r="I55" s="435" t="s">
        <v>177</v>
      </c>
      <c r="J55" s="435">
        <v>40</v>
      </c>
      <c r="K55" s="435" t="s">
        <v>178</v>
      </c>
      <c r="L55" s="435" t="s">
        <v>220</v>
      </c>
    </row>
    <row r="56" spans="1:12" ht="12.75">
      <c r="A56" s="435" t="s">
        <v>173</v>
      </c>
      <c r="B56" s="435">
        <v>4585</v>
      </c>
      <c r="C56" s="435" t="s">
        <v>338</v>
      </c>
      <c r="E56" s="435">
        <v>202834</v>
      </c>
      <c r="F56" s="435" t="s">
        <v>339</v>
      </c>
      <c r="G56" s="435" t="s">
        <v>340</v>
      </c>
      <c r="H56" s="435" t="s">
        <v>141</v>
      </c>
      <c r="I56" s="435" t="s">
        <v>177</v>
      </c>
      <c r="J56" s="435">
        <v>40</v>
      </c>
      <c r="K56" s="435" t="s">
        <v>178</v>
      </c>
      <c r="L56" s="435" t="s">
        <v>220</v>
      </c>
    </row>
    <row r="57" spans="1:12" ht="12.75">
      <c r="A57" s="435" t="s">
        <v>180</v>
      </c>
      <c r="B57" s="435">
        <v>1532</v>
      </c>
      <c r="C57" s="435" t="s">
        <v>341</v>
      </c>
      <c r="D57" s="435" t="s">
        <v>12</v>
      </c>
      <c r="E57" s="435">
        <v>202836</v>
      </c>
      <c r="F57" s="435" t="s">
        <v>342</v>
      </c>
      <c r="G57" s="435" t="s">
        <v>343</v>
      </c>
      <c r="H57" s="435" t="s">
        <v>138</v>
      </c>
      <c r="I57" s="435" t="s">
        <v>177</v>
      </c>
      <c r="L57" s="435" t="s">
        <v>211</v>
      </c>
    </row>
    <row r="58" spans="1:12" ht="12.75">
      <c r="A58" s="435" t="s">
        <v>180</v>
      </c>
      <c r="B58" s="435">
        <v>1522</v>
      </c>
      <c r="C58" s="435" t="s">
        <v>344</v>
      </c>
      <c r="D58" s="435" t="s">
        <v>10</v>
      </c>
      <c r="E58" s="435">
        <v>202848</v>
      </c>
      <c r="F58" s="435" t="s">
        <v>345</v>
      </c>
      <c r="G58" s="435" t="s">
        <v>346</v>
      </c>
      <c r="H58" s="435" t="s">
        <v>138</v>
      </c>
      <c r="I58" s="435" t="s">
        <v>177</v>
      </c>
      <c r="L58" s="435" t="s">
        <v>211</v>
      </c>
    </row>
    <row r="59" spans="1:12" ht="12.75">
      <c r="A59" s="435" t="s">
        <v>173</v>
      </c>
      <c r="B59" s="435">
        <v>4485</v>
      </c>
      <c r="C59" s="435" t="s">
        <v>347</v>
      </c>
      <c r="E59" s="435">
        <v>202849</v>
      </c>
      <c r="F59" s="435" t="s">
        <v>348</v>
      </c>
      <c r="G59" s="435" t="s">
        <v>349</v>
      </c>
      <c r="H59" s="435" t="s">
        <v>141</v>
      </c>
      <c r="I59" s="435" t="s">
        <v>177</v>
      </c>
      <c r="K59" s="435" t="s">
        <v>178</v>
      </c>
      <c r="L59" s="435" t="s">
        <v>322</v>
      </c>
    </row>
    <row r="60" spans="1:12" ht="12.75">
      <c r="A60" s="435" t="s">
        <v>185</v>
      </c>
      <c r="B60" s="435">
        <v>2443</v>
      </c>
      <c r="C60" s="435" t="s">
        <v>217</v>
      </c>
      <c r="E60" s="435">
        <v>202850</v>
      </c>
      <c r="F60" s="435" t="s">
        <v>350</v>
      </c>
      <c r="G60" s="435" t="s">
        <v>351</v>
      </c>
      <c r="H60" s="435" t="s">
        <v>141</v>
      </c>
      <c r="I60" s="435" t="s">
        <v>177</v>
      </c>
      <c r="L60" s="435" t="s">
        <v>189</v>
      </c>
    </row>
    <row r="61" spans="1:12" ht="12.75">
      <c r="A61" s="435" t="s">
        <v>180</v>
      </c>
      <c r="B61" s="435">
        <v>1544</v>
      </c>
      <c r="C61" s="435" t="s">
        <v>316</v>
      </c>
      <c r="E61" s="435">
        <v>202851</v>
      </c>
      <c r="F61" s="435" t="s">
        <v>352</v>
      </c>
      <c r="G61" s="435" t="s">
        <v>353</v>
      </c>
      <c r="H61" s="435" t="s">
        <v>141</v>
      </c>
      <c r="I61" s="435" t="s">
        <v>177</v>
      </c>
      <c r="L61" s="435" t="s">
        <v>189</v>
      </c>
    </row>
    <row r="62" spans="1:12" ht="12.75">
      <c r="A62" s="435" t="s">
        <v>180</v>
      </c>
      <c r="B62" s="435">
        <v>1536</v>
      </c>
      <c r="C62" s="435" t="s">
        <v>354</v>
      </c>
      <c r="E62" s="435">
        <v>202852</v>
      </c>
      <c r="F62" s="435" t="s">
        <v>355</v>
      </c>
      <c r="G62" s="435" t="s">
        <v>356</v>
      </c>
      <c r="H62" s="435" t="s">
        <v>141</v>
      </c>
      <c r="I62" s="435" t="s">
        <v>177</v>
      </c>
      <c r="L62" s="435" t="s">
        <v>220</v>
      </c>
    </row>
    <row r="63" spans="1:12" ht="12.75">
      <c r="A63" s="435" t="s">
        <v>185</v>
      </c>
      <c r="B63" s="435">
        <v>2214</v>
      </c>
      <c r="C63" s="435" t="s">
        <v>357</v>
      </c>
      <c r="E63" s="435">
        <v>202853</v>
      </c>
      <c r="F63" s="435" t="s">
        <v>358</v>
      </c>
      <c r="G63" s="435" t="s">
        <v>359</v>
      </c>
      <c r="H63" s="435" t="s">
        <v>141</v>
      </c>
      <c r="I63" s="435" t="s">
        <v>177</v>
      </c>
      <c r="L63" s="435" t="s">
        <v>189</v>
      </c>
    </row>
    <row r="64" spans="1:12" ht="12.75">
      <c r="A64" s="435" t="s">
        <v>221</v>
      </c>
      <c r="B64" s="435">
        <v>4457</v>
      </c>
      <c r="C64" s="435" t="s">
        <v>360</v>
      </c>
      <c r="E64" s="435">
        <v>202854</v>
      </c>
      <c r="F64" s="435" t="s">
        <v>361</v>
      </c>
      <c r="G64" s="435" t="s">
        <v>362</v>
      </c>
      <c r="H64" s="435" t="s">
        <v>138</v>
      </c>
      <c r="I64" s="435" t="s">
        <v>177</v>
      </c>
      <c r="J64" s="435">
        <v>100</v>
      </c>
      <c r="L64" s="435" t="s">
        <v>363</v>
      </c>
    </row>
    <row r="65" spans="1:12" ht="12.75">
      <c r="A65" s="435" t="s">
        <v>185</v>
      </c>
      <c r="B65" s="435">
        <v>2189</v>
      </c>
      <c r="C65" s="435" t="s">
        <v>364</v>
      </c>
      <c r="E65" s="435">
        <v>202855</v>
      </c>
      <c r="F65" s="435" t="s">
        <v>365</v>
      </c>
      <c r="G65" s="435" t="s">
        <v>366</v>
      </c>
      <c r="H65" s="435" t="s">
        <v>141</v>
      </c>
      <c r="I65" s="435" t="s">
        <v>177</v>
      </c>
      <c r="L65" s="435" t="s">
        <v>189</v>
      </c>
    </row>
    <row r="66" spans="1:12" ht="12.75">
      <c r="A66" s="435" t="s">
        <v>173</v>
      </c>
      <c r="B66" s="435">
        <v>2186</v>
      </c>
      <c r="C66" s="435" t="s">
        <v>367</v>
      </c>
      <c r="E66" s="435">
        <v>202856</v>
      </c>
      <c r="F66" s="435" t="s">
        <v>368</v>
      </c>
      <c r="G66" s="435" t="s">
        <v>369</v>
      </c>
      <c r="H66" s="435" t="s">
        <v>141</v>
      </c>
      <c r="I66" s="435" t="s">
        <v>177</v>
      </c>
      <c r="K66" s="435" t="s">
        <v>178</v>
      </c>
      <c r="L66" s="435" t="s">
        <v>189</v>
      </c>
    </row>
    <row r="67" spans="1:12" ht="12.75">
      <c r="A67" s="435" t="s">
        <v>180</v>
      </c>
      <c r="B67" s="435">
        <v>1544</v>
      </c>
      <c r="C67" s="435" t="s">
        <v>316</v>
      </c>
      <c r="E67" s="435">
        <v>202857</v>
      </c>
      <c r="F67" s="435" t="s">
        <v>370</v>
      </c>
      <c r="G67" s="435" t="s">
        <v>371</v>
      </c>
      <c r="H67" s="435" t="s">
        <v>141</v>
      </c>
      <c r="I67" s="435" t="s">
        <v>177</v>
      </c>
      <c r="L67" s="435" t="s">
        <v>189</v>
      </c>
    </row>
    <row r="68" spans="1:12" ht="12.75">
      <c r="A68" s="435" t="s">
        <v>185</v>
      </c>
      <c r="B68" s="435">
        <v>2216</v>
      </c>
      <c r="C68" s="435" t="s">
        <v>372</v>
      </c>
      <c r="E68" s="435">
        <v>202858</v>
      </c>
      <c r="F68" s="435" t="s">
        <v>373</v>
      </c>
      <c r="G68" s="435" t="s">
        <v>374</v>
      </c>
      <c r="H68" s="435" t="s">
        <v>141</v>
      </c>
      <c r="I68" s="435" t="s">
        <v>177</v>
      </c>
      <c r="L68" s="435" t="s">
        <v>189</v>
      </c>
    </row>
    <row r="69" spans="1:12" ht="12.75">
      <c r="A69" s="435" t="s">
        <v>185</v>
      </c>
      <c r="B69" s="435">
        <v>2217</v>
      </c>
      <c r="C69" s="435" t="s">
        <v>375</v>
      </c>
      <c r="E69" s="435">
        <v>202859</v>
      </c>
      <c r="F69" s="435" t="s">
        <v>376</v>
      </c>
      <c r="G69" s="435" t="s">
        <v>377</v>
      </c>
      <c r="H69" s="435" t="s">
        <v>141</v>
      </c>
      <c r="I69" s="435" t="s">
        <v>177</v>
      </c>
      <c r="L69" s="435" t="s">
        <v>189</v>
      </c>
    </row>
    <row r="70" spans="1:12" ht="12.75">
      <c r="A70" s="435" t="s">
        <v>180</v>
      </c>
      <c r="B70" s="435">
        <v>1544</v>
      </c>
      <c r="C70" s="435" t="s">
        <v>316</v>
      </c>
      <c r="E70" s="435">
        <v>202860</v>
      </c>
      <c r="F70" s="435" t="s">
        <v>378</v>
      </c>
      <c r="G70" s="435" t="s">
        <v>379</v>
      </c>
      <c r="H70" s="435" t="s">
        <v>141</v>
      </c>
      <c r="I70" s="435" t="s">
        <v>177</v>
      </c>
      <c r="L70" s="435" t="s">
        <v>189</v>
      </c>
    </row>
    <row r="71" spans="1:12" ht="12.75">
      <c r="A71" s="435" t="s">
        <v>173</v>
      </c>
      <c r="B71" s="435">
        <v>2441</v>
      </c>
      <c r="C71" s="435" t="s">
        <v>380</v>
      </c>
      <c r="E71" s="435">
        <v>202861</v>
      </c>
      <c r="F71" s="435" t="s">
        <v>381</v>
      </c>
      <c r="G71" s="435" t="s">
        <v>382</v>
      </c>
      <c r="H71" s="435" t="s">
        <v>138</v>
      </c>
      <c r="I71" s="435" t="s">
        <v>177</v>
      </c>
      <c r="J71" s="435">
        <v>60</v>
      </c>
      <c r="K71" s="435" t="s">
        <v>178</v>
      </c>
      <c r="L71" s="435" t="s">
        <v>383</v>
      </c>
    </row>
    <row r="72" spans="1:12" ht="12.75">
      <c r="A72" s="435" t="s">
        <v>185</v>
      </c>
      <c r="B72" s="435">
        <v>2158</v>
      </c>
      <c r="C72" s="435" t="s">
        <v>384</v>
      </c>
      <c r="E72" s="435">
        <v>202862</v>
      </c>
      <c r="F72" s="435" t="s">
        <v>385</v>
      </c>
      <c r="G72" s="435" t="s">
        <v>386</v>
      </c>
      <c r="H72" s="435" t="s">
        <v>141</v>
      </c>
      <c r="I72" s="435" t="s">
        <v>177</v>
      </c>
      <c r="L72" s="435" t="s">
        <v>220</v>
      </c>
    </row>
    <row r="73" spans="1:12" ht="12.75">
      <c r="A73" s="435" t="s">
        <v>180</v>
      </c>
      <c r="B73" s="435">
        <v>1434</v>
      </c>
      <c r="C73" s="435" t="s">
        <v>387</v>
      </c>
      <c r="D73" s="435" t="s">
        <v>10</v>
      </c>
      <c r="E73" s="435">
        <v>202863</v>
      </c>
      <c r="F73" s="435" t="s">
        <v>388</v>
      </c>
      <c r="G73" s="435" t="s">
        <v>389</v>
      </c>
      <c r="H73" s="435" t="s">
        <v>141</v>
      </c>
      <c r="I73" s="435" t="s">
        <v>177</v>
      </c>
      <c r="L73" s="435" t="s">
        <v>322</v>
      </c>
    </row>
    <row r="74" spans="1:12" ht="12.75">
      <c r="A74" s="435" t="s">
        <v>180</v>
      </c>
      <c r="B74" s="435">
        <v>1442</v>
      </c>
      <c r="C74" s="435" t="s">
        <v>326</v>
      </c>
      <c r="E74" s="435">
        <v>202864</v>
      </c>
      <c r="F74" s="435" t="s">
        <v>390</v>
      </c>
      <c r="G74" s="435" t="s">
        <v>391</v>
      </c>
      <c r="H74" s="435" t="s">
        <v>138</v>
      </c>
      <c r="I74" s="435" t="s">
        <v>177</v>
      </c>
      <c r="L74" s="435" t="s">
        <v>211</v>
      </c>
    </row>
    <row r="75" spans="1:12" ht="12.75">
      <c r="A75" s="435" t="s">
        <v>185</v>
      </c>
      <c r="B75" s="435">
        <v>2100</v>
      </c>
      <c r="C75" s="435" t="s">
        <v>392</v>
      </c>
      <c r="E75" s="435">
        <v>203140</v>
      </c>
      <c r="F75" s="435" t="s">
        <v>393</v>
      </c>
      <c r="G75" s="435" t="s">
        <v>394</v>
      </c>
      <c r="H75" s="435" t="s">
        <v>141</v>
      </c>
      <c r="I75" s="435" t="s">
        <v>177</v>
      </c>
      <c r="L75" s="435" t="s">
        <v>189</v>
      </c>
    </row>
    <row r="76" spans="1:12" ht="12.75">
      <c r="A76" s="435" t="s">
        <v>185</v>
      </c>
      <c r="B76" s="435">
        <v>2183</v>
      </c>
      <c r="C76" s="435" t="s">
        <v>395</v>
      </c>
      <c r="E76" s="435">
        <v>203141</v>
      </c>
      <c r="F76" s="435" t="s">
        <v>396</v>
      </c>
      <c r="G76" s="435" t="s">
        <v>397</v>
      </c>
      <c r="H76" s="435" t="s">
        <v>141</v>
      </c>
      <c r="I76" s="435" t="s">
        <v>177</v>
      </c>
      <c r="L76" s="435" t="s">
        <v>189</v>
      </c>
    </row>
    <row r="77" spans="1:12" ht="12.75">
      <c r="A77" s="435" t="s">
        <v>185</v>
      </c>
      <c r="B77" s="435">
        <v>2103</v>
      </c>
      <c r="C77" s="435" t="s">
        <v>398</v>
      </c>
      <c r="E77" s="435">
        <v>203142</v>
      </c>
      <c r="F77" s="435" t="s">
        <v>399</v>
      </c>
      <c r="G77" s="435" t="s">
        <v>400</v>
      </c>
      <c r="H77" s="435" t="s">
        <v>141</v>
      </c>
      <c r="I77" s="435" t="s">
        <v>177</v>
      </c>
      <c r="L77" s="435" t="s">
        <v>189</v>
      </c>
    </row>
    <row r="78" spans="1:12" ht="12.75">
      <c r="A78" s="435" t="s">
        <v>173</v>
      </c>
      <c r="B78" s="435">
        <v>4833</v>
      </c>
      <c r="C78" s="435" t="s">
        <v>401</v>
      </c>
      <c r="E78" s="435">
        <v>203143</v>
      </c>
      <c r="F78" s="435" t="s">
        <v>402</v>
      </c>
      <c r="G78" s="435" t="s">
        <v>403</v>
      </c>
      <c r="H78" s="435" t="s">
        <v>141</v>
      </c>
      <c r="I78" s="435" t="s">
        <v>177</v>
      </c>
      <c r="K78" s="435" t="s">
        <v>178</v>
      </c>
      <c r="L78" s="435" t="s">
        <v>179</v>
      </c>
    </row>
    <row r="79" spans="1:12" ht="12.75">
      <c r="A79" s="435" t="s">
        <v>185</v>
      </c>
      <c r="B79" s="435">
        <v>2104</v>
      </c>
      <c r="C79" s="435" t="s">
        <v>404</v>
      </c>
      <c r="E79" s="435">
        <v>203144</v>
      </c>
      <c r="F79" s="435" t="s">
        <v>405</v>
      </c>
      <c r="G79" s="435" t="s">
        <v>406</v>
      </c>
      <c r="H79" s="435" t="s">
        <v>141</v>
      </c>
      <c r="I79" s="435" t="s">
        <v>177</v>
      </c>
      <c r="L79" s="435" t="s">
        <v>189</v>
      </c>
    </row>
    <row r="80" spans="1:12" ht="12.75">
      <c r="A80" s="435" t="s">
        <v>173</v>
      </c>
      <c r="B80" s="435">
        <v>2310</v>
      </c>
      <c r="C80" s="435" t="s">
        <v>323</v>
      </c>
      <c r="E80" s="435">
        <v>203145</v>
      </c>
      <c r="F80" s="435" t="s">
        <v>407</v>
      </c>
      <c r="G80" s="435" t="s">
        <v>408</v>
      </c>
      <c r="H80" s="435" t="s">
        <v>141</v>
      </c>
      <c r="I80" s="435" t="s">
        <v>177</v>
      </c>
      <c r="K80" s="435" t="s">
        <v>178</v>
      </c>
      <c r="L80" s="435" t="s">
        <v>220</v>
      </c>
    </row>
    <row r="81" spans="1:12" ht="12.75">
      <c r="A81" s="435" t="s">
        <v>221</v>
      </c>
      <c r="B81" s="435">
        <v>4448</v>
      </c>
      <c r="C81" s="435" t="s">
        <v>277</v>
      </c>
      <c r="E81" s="435">
        <v>203146</v>
      </c>
      <c r="F81" s="435" t="s">
        <v>409</v>
      </c>
      <c r="G81" s="435" t="s">
        <v>410</v>
      </c>
      <c r="H81" s="435" t="s">
        <v>141</v>
      </c>
      <c r="I81" s="435" t="s">
        <v>177</v>
      </c>
      <c r="J81" s="435">
        <v>100</v>
      </c>
      <c r="L81" s="435" t="s">
        <v>189</v>
      </c>
    </row>
    <row r="82" spans="1:12" ht="12.75">
      <c r="A82" s="435" t="s">
        <v>221</v>
      </c>
      <c r="B82" s="435">
        <v>4449</v>
      </c>
      <c r="C82" s="435" t="s">
        <v>281</v>
      </c>
      <c r="E82" s="435">
        <v>203147</v>
      </c>
      <c r="F82" s="435" t="s">
        <v>409</v>
      </c>
      <c r="G82" s="435" t="s">
        <v>410</v>
      </c>
      <c r="H82" s="435" t="s">
        <v>141</v>
      </c>
      <c r="I82" s="435" t="s">
        <v>177</v>
      </c>
      <c r="J82" s="435">
        <v>100</v>
      </c>
      <c r="L82" s="435" t="s">
        <v>189</v>
      </c>
    </row>
    <row r="83" spans="1:12" ht="12.75">
      <c r="A83" s="435" t="s">
        <v>173</v>
      </c>
      <c r="B83" s="435">
        <v>4832</v>
      </c>
      <c r="C83" s="435" t="s">
        <v>292</v>
      </c>
      <c r="E83" s="435">
        <v>203148</v>
      </c>
      <c r="F83" s="435" t="s">
        <v>411</v>
      </c>
      <c r="G83" s="435" t="s">
        <v>412</v>
      </c>
      <c r="H83" s="435" t="s">
        <v>141</v>
      </c>
      <c r="I83" s="435" t="s">
        <v>177</v>
      </c>
      <c r="K83" s="435" t="s">
        <v>178</v>
      </c>
      <c r="L83" s="435" t="s">
        <v>220</v>
      </c>
    </row>
    <row r="84" spans="1:12" ht="12.75">
      <c r="A84" s="435" t="s">
        <v>185</v>
      </c>
      <c r="B84" s="435">
        <v>2184</v>
      </c>
      <c r="C84" s="435" t="s">
        <v>413</v>
      </c>
      <c r="E84" s="435">
        <v>203149</v>
      </c>
      <c r="F84" s="435" t="s">
        <v>414</v>
      </c>
      <c r="G84" s="435" t="s">
        <v>415</v>
      </c>
      <c r="H84" s="435" t="s">
        <v>141</v>
      </c>
      <c r="I84" s="435" t="s">
        <v>177</v>
      </c>
      <c r="L84" s="435" t="s">
        <v>189</v>
      </c>
    </row>
    <row r="85" spans="1:12" ht="12.75">
      <c r="A85" s="435" t="s">
        <v>221</v>
      </c>
      <c r="B85" s="435">
        <v>4448</v>
      </c>
      <c r="C85" s="435" t="s">
        <v>277</v>
      </c>
      <c r="E85" s="435">
        <v>203150</v>
      </c>
      <c r="F85" s="435" t="s">
        <v>416</v>
      </c>
      <c r="G85" s="435" t="s">
        <v>417</v>
      </c>
      <c r="H85" s="435" t="s">
        <v>141</v>
      </c>
      <c r="I85" s="435" t="s">
        <v>177</v>
      </c>
      <c r="J85" s="435">
        <v>100</v>
      </c>
      <c r="L85" s="435" t="s">
        <v>189</v>
      </c>
    </row>
    <row r="86" spans="1:12" ht="12.75">
      <c r="A86" s="435" t="s">
        <v>221</v>
      </c>
      <c r="B86" s="435">
        <v>4449</v>
      </c>
      <c r="C86" s="435" t="s">
        <v>281</v>
      </c>
      <c r="E86" s="435">
        <v>203151</v>
      </c>
      <c r="F86" s="435" t="s">
        <v>416</v>
      </c>
      <c r="G86" s="435" t="s">
        <v>417</v>
      </c>
      <c r="H86" s="435" t="s">
        <v>141</v>
      </c>
      <c r="I86" s="435" t="s">
        <v>177</v>
      </c>
      <c r="J86" s="435">
        <v>100</v>
      </c>
      <c r="L86" s="435" t="s">
        <v>189</v>
      </c>
    </row>
    <row r="87" spans="1:12" ht="12.75">
      <c r="A87" s="435" t="s">
        <v>180</v>
      </c>
      <c r="B87" s="435">
        <v>1452</v>
      </c>
      <c r="C87" s="435" t="s">
        <v>229</v>
      </c>
      <c r="E87" s="435">
        <v>203152</v>
      </c>
      <c r="F87" s="435" t="s">
        <v>418</v>
      </c>
      <c r="G87" s="435" t="s">
        <v>419</v>
      </c>
      <c r="H87" s="435" t="s">
        <v>141</v>
      </c>
      <c r="I87" s="435" t="s">
        <v>177</v>
      </c>
      <c r="L87" s="435" t="s">
        <v>179</v>
      </c>
    </row>
    <row r="88" spans="1:12" ht="12.75">
      <c r="A88" s="435" t="s">
        <v>180</v>
      </c>
      <c r="B88" s="435">
        <v>3796</v>
      </c>
      <c r="C88" s="435" t="s">
        <v>250</v>
      </c>
      <c r="E88" s="435">
        <v>203153</v>
      </c>
      <c r="F88" s="435" t="s">
        <v>420</v>
      </c>
      <c r="G88" s="435" t="s">
        <v>421</v>
      </c>
      <c r="H88" s="435" t="s">
        <v>141</v>
      </c>
      <c r="I88" s="435" t="s">
        <v>177</v>
      </c>
      <c r="L88" s="435" t="s">
        <v>322</v>
      </c>
    </row>
    <row r="89" spans="1:12" ht="12.75">
      <c r="A89" s="435" t="s">
        <v>180</v>
      </c>
      <c r="B89" s="435">
        <v>1438</v>
      </c>
      <c r="C89" s="435" t="s">
        <v>208</v>
      </c>
      <c r="D89" s="435" t="s">
        <v>12</v>
      </c>
      <c r="E89" s="435">
        <v>203154</v>
      </c>
      <c r="F89" s="435" t="s">
        <v>422</v>
      </c>
      <c r="G89" s="435" t="s">
        <v>423</v>
      </c>
      <c r="H89" s="435" t="s">
        <v>138</v>
      </c>
      <c r="I89" s="435" t="s">
        <v>177</v>
      </c>
      <c r="L89" s="435" t="s">
        <v>424</v>
      </c>
    </row>
    <row r="90" spans="1:12" ht="12.75">
      <c r="A90" s="435" t="s">
        <v>180</v>
      </c>
      <c r="B90" s="435">
        <v>1438</v>
      </c>
      <c r="C90" s="435" t="s">
        <v>208</v>
      </c>
      <c r="D90" s="435" t="s">
        <v>12</v>
      </c>
      <c r="E90" s="435">
        <v>203192</v>
      </c>
      <c r="F90" s="435" t="s">
        <v>425</v>
      </c>
      <c r="G90" s="435" t="s">
        <v>426</v>
      </c>
      <c r="H90" s="435" t="s">
        <v>138</v>
      </c>
      <c r="I90" s="435" t="s">
        <v>177</v>
      </c>
      <c r="L90" s="435" t="s">
        <v>427</v>
      </c>
    </row>
    <row r="91" spans="1:12" ht="12.75">
      <c r="A91" s="435" t="s">
        <v>180</v>
      </c>
      <c r="B91" s="435">
        <v>1438</v>
      </c>
      <c r="C91" s="435" t="s">
        <v>208</v>
      </c>
      <c r="D91" s="435" t="s">
        <v>12</v>
      </c>
      <c r="E91" s="435">
        <v>203155</v>
      </c>
      <c r="F91" s="435" t="s">
        <v>428</v>
      </c>
      <c r="G91" s="435" t="s">
        <v>429</v>
      </c>
      <c r="H91" s="435" t="s">
        <v>138</v>
      </c>
      <c r="I91" s="435" t="s">
        <v>177</v>
      </c>
      <c r="L91" s="435" t="s">
        <v>430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89"/>
  <sheetViews>
    <sheetView zoomScale="75" zoomScaleNormal="75" workbookViewId="0" topLeftCell="B10">
      <selection activeCell="F49" sqref="F49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'TOT-0901'!B2</f>
        <v>ANEXO II al Memorándum D.T.E.E. N°  761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72</v>
      </c>
      <c r="B4" s="18"/>
    </row>
    <row r="5" spans="1:2" s="9" customFormat="1" ht="11.25">
      <c r="A5" s="18" t="s">
        <v>73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74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75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+'TOT-0901'!B14</f>
        <v>Desde el 01 al 31 de enero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76</v>
      </c>
      <c r="E14" s="36">
        <v>96.407</v>
      </c>
      <c r="F14" s="37"/>
      <c r="G14" s="38"/>
      <c r="H14" s="34"/>
      <c r="I14" s="34"/>
      <c r="J14" s="39" t="s">
        <v>77</v>
      </c>
      <c r="K14" s="40">
        <f>150*'TOT-0901'!B13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78</v>
      </c>
      <c r="E15" s="36">
        <v>92.123</v>
      </c>
      <c r="F15" s="42"/>
      <c r="G15" s="43"/>
      <c r="H15" s="7"/>
      <c r="I15" s="44"/>
      <c r="J15" s="39" t="s">
        <v>79</v>
      </c>
      <c r="K15" s="40">
        <f>50*'TOT-0901'!B13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80</v>
      </c>
      <c r="E16" s="36">
        <v>92.123</v>
      </c>
      <c r="F16" s="42"/>
      <c r="G16" s="43"/>
      <c r="H16" s="7"/>
      <c r="I16" s="7"/>
      <c r="J16" s="39" t="s">
        <v>81</v>
      </c>
      <c r="K16" s="40">
        <f>10*'TOT-0901'!B13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82</v>
      </c>
      <c r="D18" s="49" t="s">
        <v>8</v>
      </c>
      <c r="E18" s="50" t="s">
        <v>83</v>
      </c>
      <c r="F18" s="50" t="s">
        <v>84</v>
      </c>
      <c r="G18" s="50" t="s">
        <v>9</v>
      </c>
      <c r="H18" s="51" t="s">
        <v>85</v>
      </c>
      <c r="I18" s="49" t="s">
        <v>86</v>
      </c>
      <c r="J18" s="49" t="s">
        <v>87</v>
      </c>
      <c r="K18" s="50" t="s">
        <v>88</v>
      </c>
      <c r="L18" s="50" t="s">
        <v>89</v>
      </c>
      <c r="M18" s="50" t="s">
        <v>123</v>
      </c>
      <c r="N18" s="50" t="s">
        <v>90</v>
      </c>
      <c r="O18" s="52" t="s">
        <v>91</v>
      </c>
      <c r="P18" s="53" t="s">
        <v>92</v>
      </c>
      <c r="Q18" s="54" t="s">
        <v>93</v>
      </c>
      <c r="R18" s="55" t="s">
        <v>94</v>
      </c>
      <c r="S18" s="56"/>
      <c r="T18" s="57"/>
      <c r="U18" s="58" t="s">
        <v>95</v>
      </c>
      <c r="V18" s="59"/>
      <c r="W18" s="60"/>
      <c r="X18" s="61" t="s">
        <v>96</v>
      </c>
      <c r="Y18" s="62" t="s">
        <v>97</v>
      </c>
      <c r="Z18" s="63" t="s">
        <v>98</v>
      </c>
      <c r="AA18" s="63" t="s">
        <v>99</v>
      </c>
      <c r="AB18" s="64"/>
    </row>
    <row r="19" spans="2:28" s="1" customFormat="1" ht="16.5" customHeight="1" hidden="1" thickTop="1">
      <c r="B19" s="13"/>
      <c r="C19" s="65"/>
      <c r="D19" s="66"/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/>
      <c r="AB19" s="14"/>
    </row>
    <row r="20" spans="2:28" s="1" customFormat="1" ht="16.5" customHeight="1" thickTop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1</v>
      </c>
      <c r="D21" s="79" t="s">
        <v>22</v>
      </c>
      <c r="E21" s="79">
        <v>132</v>
      </c>
      <c r="F21" s="92">
        <v>35.59</v>
      </c>
      <c r="G21" s="93" t="s">
        <v>10</v>
      </c>
      <c r="H21" s="94">
        <f aca="true" t="shared" si="0" ref="H21:H39">IF(E21=220,$E$14,IF(E21=132,$E$15,$E$16))*IF(F21&gt;25,F21,25)/100</f>
        <v>32.7865757</v>
      </c>
      <c r="I21" s="421" t="s">
        <v>182</v>
      </c>
      <c r="J21" s="421" t="s">
        <v>183</v>
      </c>
      <c r="K21" s="96">
        <f aca="true" t="shared" si="1" ref="K21:K39">IF(D21="","",(J21-I21)*24)</f>
        <v>0.06666666670935228</v>
      </c>
      <c r="L21" s="97">
        <f aca="true" t="shared" si="2" ref="L21:L39">IF(D21="","",ROUND((J21-I21)*24*60,0))</f>
        <v>4</v>
      </c>
      <c r="M21" s="98" t="s">
        <v>138</v>
      </c>
      <c r="N21" s="99"/>
      <c r="O21" s="100">
        <f aca="true" t="shared" si="3" ref="O21:O39">IF(G21="A",$K$14,IF(G21="B",$K$15,$K$16))</f>
        <v>10</v>
      </c>
      <c r="P21" s="101" t="str">
        <f aca="true" t="shared" si="4" ref="P21:P39">IF(M21="P",ROUND(L21/60,2)*H21*O21*0.01,"--")</f>
        <v>--</v>
      </c>
      <c r="Q21" s="102" t="str">
        <f aca="true" t="shared" si="5" ref="Q21:Q39">IF(M21="RP",ROUND(L21/60,2)*H21*O21*0.01*N21/100,"--")</f>
        <v>--</v>
      </c>
      <c r="R21" s="103">
        <f aca="true" t="shared" si="6" ref="R21:R39">IF(M21="F",H21*O21,"--")</f>
        <v>327.86575700000003</v>
      </c>
      <c r="S21" s="103" t="str">
        <f aca="true" t="shared" si="7" ref="S21:S39">IF(AND(L21&gt;10,M21="F"),H21*O21*IF(L21&gt;180,3,ROUND((L21)/60,2)),"--")</f>
        <v>--</v>
      </c>
      <c r="T21" s="104" t="str">
        <f aca="true" t="shared" si="8" ref="T21:T39">IF(AND(M21="F",L21&gt;180),(ROUND(L21/60,2)-3)*H21*O21*0.1,"--")</f>
        <v>--</v>
      </c>
      <c r="U21" s="105" t="str">
        <f aca="true" t="shared" si="9" ref="U21:U39">IF(M21="R",H21*O21*N21/100,"--")</f>
        <v>--</v>
      </c>
      <c r="V21" s="105" t="str">
        <f aca="true" t="shared" si="10" ref="V21:V39">IF(AND(L21&gt;10,M21="R"),O21*H21*N21/100*IF(L21&gt;180,3,ROUND((L21)/60,2)),"--")</f>
        <v>--</v>
      </c>
      <c r="W21" s="106" t="str">
        <f aca="true" t="shared" si="11" ref="W21:W39">IF(AND(M21="R",L21&gt;180),(ROUND(L21/60,2)-3)*H21*O21*0.1*N21/100,"--")</f>
        <v>--</v>
      </c>
      <c r="X21" s="107" t="str">
        <f aca="true" t="shared" si="12" ref="X21:X39">IF(M21="RF",ROUND(L21/60,2)*H21*O21*0.1,"--")</f>
        <v>--</v>
      </c>
      <c r="Y21" s="108" t="str">
        <f aca="true" t="shared" si="13" ref="Y21:Y39">IF(M21="RR",ROUND(L21/60,2)*H21*O21*0.1*N21/100,"--")</f>
        <v>--</v>
      </c>
      <c r="Z21" s="109" t="s">
        <v>139</v>
      </c>
      <c r="AA21" s="110">
        <f aca="true" t="shared" si="14" ref="AA21:AA39">IF(D21="","",SUM(P21:Y21)*IF(Z21="SI",1,2))</f>
        <v>327.86575700000003</v>
      </c>
      <c r="AB21" s="111"/>
      <c r="AC21" s="1">
        <v>202169</v>
      </c>
    </row>
    <row r="22" spans="2:29" s="1" customFormat="1" ht="16.5" customHeight="1">
      <c r="B22" s="13"/>
      <c r="C22" s="81">
        <v>2</v>
      </c>
      <c r="D22" s="79" t="s">
        <v>28</v>
      </c>
      <c r="E22" s="79">
        <v>132</v>
      </c>
      <c r="F22" s="92">
        <v>2.2</v>
      </c>
      <c r="G22" s="93" t="s">
        <v>10</v>
      </c>
      <c r="H22" s="94">
        <f t="shared" si="0"/>
        <v>23.03075</v>
      </c>
      <c r="I22" s="421" t="s">
        <v>200</v>
      </c>
      <c r="J22" s="421" t="s">
        <v>201</v>
      </c>
      <c r="K22" s="96">
        <f t="shared" si="1"/>
        <v>6.483333333337214</v>
      </c>
      <c r="L22" s="97">
        <f t="shared" si="2"/>
        <v>389</v>
      </c>
      <c r="M22" s="98" t="s">
        <v>141</v>
      </c>
      <c r="N22" s="99"/>
      <c r="O22" s="100">
        <f t="shared" si="3"/>
        <v>10</v>
      </c>
      <c r="P22" s="101">
        <f t="shared" si="4"/>
        <v>14.923926000000003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139</v>
      </c>
      <c r="AA22" s="110">
        <f t="shared" si="14"/>
        <v>14.923926000000003</v>
      </c>
      <c r="AB22" s="111"/>
      <c r="AC22" s="1">
        <v>202402</v>
      </c>
    </row>
    <row r="23" spans="2:29" s="1" customFormat="1" ht="16.5" customHeight="1">
      <c r="B23" s="13"/>
      <c r="C23" s="81">
        <v>3</v>
      </c>
      <c r="D23" s="79" t="s">
        <v>16</v>
      </c>
      <c r="E23" s="79">
        <v>132</v>
      </c>
      <c r="F23" s="92">
        <v>70.8</v>
      </c>
      <c r="G23" s="93" t="s">
        <v>12</v>
      </c>
      <c r="H23" s="94">
        <f t="shared" si="0"/>
        <v>65.223084</v>
      </c>
      <c r="I23" s="421" t="s">
        <v>209</v>
      </c>
      <c r="J23" s="421" t="s">
        <v>210</v>
      </c>
      <c r="K23" s="96">
        <f t="shared" si="1"/>
        <v>4.933333333348855</v>
      </c>
      <c r="L23" s="97">
        <f t="shared" si="2"/>
        <v>296</v>
      </c>
      <c r="M23" s="98" t="s">
        <v>138</v>
      </c>
      <c r="N23" s="99"/>
      <c r="O23" s="100">
        <f t="shared" si="3"/>
        <v>50</v>
      </c>
      <c r="P23" s="101" t="str">
        <f t="shared" si="4"/>
        <v>--</v>
      </c>
      <c r="Q23" s="102" t="str">
        <f t="shared" si="5"/>
        <v>--</v>
      </c>
      <c r="R23" s="103">
        <f t="shared" si="6"/>
        <v>3261.1542</v>
      </c>
      <c r="S23" s="103">
        <f t="shared" si="7"/>
        <v>9783.462599999999</v>
      </c>
      <c r="T23" s="104">
        <f t="shared" si="8"/>
        <v>629.4027606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139</v>
      </c>
      <c r="AA23" s="110">
        <f t="shared" si="14"/>
        <v>13674.0195606</v>
      </c>
      <c r="AB23" s="111"/>
      <c r="AC23" s="1">
        <v>202405</v>
      </c>
    </row>
    <row r="24" spans="2:29" s="1" customFormat="1" ht="16.5" customHeight="1">
      <c r="B24" s="13"/>
      <c r="C24" s="81">
        <v>4</v>
      </c>
      <c r="D24" s="79" t="s">
        <v>25</v>
      </c>
      <c r="E24" s="79">
        <v>132</v>
      </c>
      <c r="F24" s="92">
        <v>14.7</v>
      </c>
      <c r="G24" s="93" t="s">
        <v>10</v>
      </c>
      <c r="H24" s="94">
        <f t="shared" si="0"/>
        <v>23.03075</v>
      </c>
      <c r="I24" s="421" t="s">
        <v>213</v>
      </c>
      <c r="J24" s="421" t="s">
        <v>214</v>
      </c>
      <c r="K24" s="96">
        <f t="shared" si="1"/>
        <v>11.299999999988358</v>
      </c>
      <c r="L24" s="97">
        <f t="shared" si="2"/>
        <v>678</v>
      </c>
      <c r="M24" s="98" t="s">
        <v>141</v>
      </c>
      <c r="N24" s="99"/>
      <c r="O24" s="100">
        <f t="shared" si="3"/>
        <v>10</v>
      </c>
      <c r="P24" s="101">
        <f t="shared" si="4"/>
        <v>26.024747500000004</v>
      </c>
      <c r="Q24" s="102" t="str">
        <f t="shared" si="5"/>
        <v>--</v>
      </c>
      <c r="R24" s="103" t="str">
        <f t="shared" si="6"/>
        <v>--</v>
      </c>
      <c r="S24" s="103" t="str">
        <f t="shared" si="7"/>
        <v>--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139</v>
      </c>
      <c r="AA24" s="110">
        <f t="shared" si="14"/>
        <v>26.024747500000004</v>
      </c>
      <c r="AB24" s="111"/>
      <c r="AC24" s="1">
        <v>202406</v>
      </c>
    </row>
    <row r="25" spans="2:29" s="1" customFormat="1" ht="16.5" customHeight="1">
      <c r="B25" s="13"/>
      <c r="C25" s="81">
        <v>5</v>
      </c>
      <c r="D25" s="79" t="s">
        <v>25</v>
      </c>
      <c r="E25" s="79">
        <v>132</v>
      </c>
      <c r="F25" s="92">
        <v>14.7</v>
      </c>
      <c r="G25" s="93" t="s">
        <v>10</v>
      </c>
      <c r="H25" s="94">
        <f t="shared" si="0"/>
        <v>23.03075</v>
      </c>
      <c r="I25" s="421" t="s">
        <v>215</v>
      </c>
      <c r="J25" s="421" t="s">
        <v>216</v>
      </c>
      <c r="K25" s="96">
        <f t="shared" si="1"/>
        <v>10.133333333185874</v>
      </c>
      <c r="L25" s="97">
        <f t="shared" si="2"/>
        <v>608</v>
      </c>
      <c r="M25" s="98" t="s">
        <v>141</v>
      </c>
      <c r="N25" s="99"/>
      <c r="O25" s="100">
        <f t="shared" si="3"/>
        <v>10</v>
      </c>
      <c r="P25" s="101">
        <f t="shared" si="4"/>
        <v>23.330149750000004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139</v>
      </c>
      <c r="AA25" s="110">
        <f t="shared" si="14"/>
        <v>23.330149750000004</v>
      </c>
      <c r="AB25" s="111"/>
      <c r="AC25" s="1">
        <v>202407</v>
      </c>
    </row>
    <row r="26" spans="2:29" s="1" customFormat="1" ht="16.5" customHeight="1">
      <c r="B26" s="13"/>
      <c r="C26" s="81">
        <v>6</v>
      </c>
      <c r="D26" s="79" t="s">
        <v>23</v>
      </c>
      <c r="E26" s="79">
        <v>132</v>
      </c>
      <c r="F26" s="92">
        <v>3.2</v>
      </c>
      <c r="G26" s="93" t="s">
        <v>10</v>
      </c>
      <c r="H26" s="94">
        <f t="shared" si="0"/>
        <v>23.03075</v>
      </c>
      <c r="I26" s="421" t="s">
        <v>227</v>
      </c>
      <c r="J26" s="421" t="s">
        <v>228</v>
      </c>
      <c r="K26" s="96">
        <f t="shared" si="1"/>
        <v>6.116666666697711</v>
      </c>
      <c r="L26" s="97">
        <f t="shared" si="2"/>
        <v>367</v>
      </c>
      <c r="M26" s="95" t="s">
        <v>141</v>
      </c>
      <c r="N26" s="99"/>
      <c r="O26" s="100">
        <f t="shared" si="3"/>
        <v>10</v>
      </c>
      <c r="P26" s="101">
        <f t="shared" si="4"/>
        <v>14.094819000000003</v>
      </c>
      <c r="Q26" s="102" t="str">
        <f t="shared" si="5"/>
        <v>--</v>
      </c>
      <c r="R26" s="103" t="str">
        <f t="shared" si="6"/>
        <v>--</v>
      </c>
      <c r="S26" s="103" t="str">
        <f t="shared" si="7"/>
        <v>--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139</v>
      </c>
      <c r="AA26" s="110">
        <f t="shared" si="14"/>
        <v>14.094819000000003</v>
      </c>
      <c r="AB26" s="111"/>
      <c r="AC26" s="1">
        <v>202411</v>
      </c>
    </row>
    <row r="27" spans="2:29" s="1" customFormat="1" ht="16.5" customHeight="1">
      <c r="B27" s="13"/>
      <c r="C27" s="81">
        <v>7</v>
      </c>
      <c r="D27" s="79" t="s">
        <v>20</v>
      </c>
      <c r="E27" s="79">
        <v>132</v>
      </c>
      <c r="F27" s="92">
        <v>51.51</v>
      </c>
      <c r="G27" s="93" t="s">
        <v>10</v>
      </c>
      <c r="H27" s="94">
        <f t="shared" si="0"/>
        <v>47.452557299999995</v>
      </c>
      <c r="I27" s="421" t="s">
        <v>230</v>
      </c>
      <c r="J27" s="421" t="s">
        <v>231</v>
      </c>
      <c r="K27" s="96">
        <f t="shared" si="1"/>
        <v>1.03333333338378</v>
      </c>
      <c r="L27" s="97">
        <f t="shared" si="2"/>
        <v>62</v>
      </c>
      <c r="M27" s="95" t="s">
        <v>141</v>
      </c>
      <c r="N27" s="99"/>
      <c r="O27" s="100">
        <f t="shared" si="3"/>
        <v>10</v>
      </c>
      <c r="P27" s="101">
        <f t="shared" si="4"/>
        <v>4.8876134019</v>
      </c>
      <c r="Q27" s="102" t="str">
        <f t="shared" si="5"/>
        <v>--</v>
      </c>
      <c r="R27" s="103" t="str">
        <f t="shared" si="6"/>
        <v>--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139</v>
      </c>
      <c r="AA27" s="110">
        <f t="shared" si="14"/>
        <v>4.8876134019</v>
      </c>
      <c r="AB27" s="111"/>
      <c r="AC27" s="1">
        <v>202412</v>
      </c>
    </row>
    <row r="28" spans="2:29" s="1" customFormat="1" ht="16.5" customHeight="1">
      <c r="B28" s="13"/>
      <c r="C28" s="81">
        <v>9</v>
      </c>
      <c r="D28" s="79" t="s">
        <v>26</v>
      </c>
      <c r="E28" s="79">
        <v>132</v>
      </c>
      <c r="F28" s="92">
        <v>13.6</v>
      </c>
      <c r="G28" s="93" t="s">
        <v>12</v>
      </c>
      <c r="H28" s="94">
        <f t="shared" si="0"/>
        <v>23.03075</v>
      </c>
      <c r="I28" s="421" t="s">
        <v>236</v>
      </c>
      <c r="J28" s="421" t="s">
        <v>237</v>
      </c>
      <c r="K28" s="96">
        <f t="shared" si="1"/>
        <v>5.4833333333954215</v>
      </c>
      <c r="L28" s="97">
        <f t="shared" si="2"/>
        <v>329</v>
      </c>
      <c r="M28" s="95" t="s">
        <v>141</v>
      </c>
      <c r="N28" s="99"/>
      <c r="O28" s="100">
        <f t="shared" si="3"/>
        <v>50</v>
      </c>
      <c r="P28" s="101">
        <f t="shared" si="4"/>
        <v>63.104255000000016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139</v>
      </c>
      <c r="AA28" s="110">
        <f t="shared" si="14"/>
        <v>63.104255000000016</v>
      </c>
      <c r="AB28" s="111"/>
      <c r="AC28" s="1">
        <v>202414</v>
      </c>
    </row>
    <row r="29" spans="2:29" s="1" customFormat="1" ht="16.5" customHeight="1">
      <c r="B29" s="13"/>
      <c r="C29" s="81">
        <v>10</v>
      </c>
      <c r="D29" s="79" t="s">
        <v>26</v>
      </c>
      <c r="E29" s="79">
        <v>132</v>
      </c>
      <c r="F29" s="92">
        <v>13.6</v>
      </c>
      <c r="G29" s="93" t="s">
        <v>12</v>
      </c>
      <c r="H29" s="94">
        <f t="shared" si="0"/>
        <v>23.03075</v>
      </c>
      <c r="I29" s="421" t="s">
        <v>238</v>
      </c>
      <c r="J29" s="421" t="s">
        <v>239</v>
      </c>
      <c r="K29" s="96">
        <f t="shared" si="1"/>
        <v>10.96666666661622</v>
      </c>
      <c r="L29" s="97">
        <f t="shared" si="2"/>
        <v>658</v>
      </c>
      <c r="M29" s="95" t="s">
        <v>141</v>
      </c>
      <c r="N29" s="99"/>
      <c r="O29" s="100">
        <f t="shared" si="3"/>
        <v>50</v>
      </c>
      <c r="P29" s="101">
        <f t="shared" si="4"/>
        <v>126.32366375000002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139</v>
      </c>
      <c r="AA29" s="110">
        <f t="shared" si="14"/>
        <v>126.32366375000002</v>
      </c>
      <c r="AB29" s="111"/>
      <c r="AC29" s="1">
        <v>202415</v>
      </c>
    </row>
    <row r="30" spans="2:29" s="1" customFormat="1" ht="16.5" customHeight="1">
      <c r="B30" s="13"/>
      <c r="C30" s="81">
        <v>11</v>
      </c>
      <c r="D30" s="79" t="s">
        <v>434</v>
      </c>
      <c r="E30" s="79">
        <v>132</v>
      </c>
      <c r="F30" s="92">
        <v>7</v>
      </c>
      <c r="G30" s="93" t="s">
        <v>10</v>
      </c>
      <c r="H30" s="94">
        <f t="shared" si="0"/>
        <v>23.03075</v>
      </c>
      <c r="I30" s="421" t="s">
        <v>241</v>
      </c>
      <c r="J30" s="421" t="s">
        <v>242</v>
      </c>
      <c r="K30" s="96">
        <f t="shared" si="1"/>
        <v>8.433333333407063</v>
      </c>
      <c r="L30" s="97">
        <f t="shared" si="2"/>
        <v>506</v>
      </c>
      <c r="M30" s="95" t="s">
        <v>141</v>
      </c>
      <c r="N30" s="99"/>
      <c r="O30" s="100">
        <f t="shared" si="3"/>
        <v>10</v>
      </c>
      <c r="P30" s="101">
        <f t="shared" si="4"/>
        <v>19.41492225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139</v>
      </c>
      <c r="AA30" s="110">
        <f t="shared" si="14"/>
        <v>19.41492225</v>
      </c>
      <c r="AB30" s="111"/>
      <c r="AC30" s="1">
        <v>202416</v>
      </c>
    </row>
    <row r="31" spans="2:29" s="1" customFormat="1" ht="16.5" customHeight="1">
      <c r="B31" s="13"/>
      <c r="C31" s="81">
        <v>12</v>
      </c>
      <c r="D31" s="79" t="s">
        <v>435</v>
      </c>
      <c r="E31" s="79">
        <v>132</v>
      </c>
      <c r="F31" s="92">
        <v>5</v>
      </c>
      <c r="G31" s="93" t="s">
        <v>10</v>
      </c>
      <c r="H31" s="94">
        <f t="shared" si="0"/>
        <v>23.03075</v>
      </c>
      <c r="I31" s="421" t="s">
        <v>244</v>
      </c>
      <c r="J31" s="421" t="s">
        <v>245</v>
      </c>
      <c r="K31" s="96">
        <f t="shared" si="1"/>
        <v>5.650000000081491</v>
      </c>
      <c r="L31" s="97">
        <f t="shared" si="2"/>
        <v>339</v>
      </c>
      <c r="M31" s="95" t="s">
        <v>141</v>
      </c>
      <c r="N31" s="99"/>
      <c r="O31" s="100">
        <f t="shared" si="3"/>
        <v>10</v>
      </c>
      <c r="P31" s="101">
        <f t="shared" si="4"/>
        <v>13.012373750000002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139</v>
      </c>
      <c r="AA31" s="110">
        <f t="shared" si="14"/>
        <v>13.012373750000002</v>
      </c>
      <c r="AB31" s="111"/>
      <c r="AC31" s="1">
        <v>202417</v>
      </c>
    </row>
    <row r="32" spans="2:29" s="1" customFormat="1" ht="16.5" customHeight="1">
      <c r="B32" s="13"/>
      <c r="C32" s="81">
        <v>13</v>
      </c>
      <c r="D32" s="79" t="s">
        <v>143</v>
      </c>
      <c r="E32" s="79">
        <v>66</v>
      </c>
      <c r="F32" s="92">
        <v>31.5</v>
      </c>
      <c r="G32" s="93" t="s">
        <v>10</v>
      </c>
      <c r="H32" s="94">
        <f t="shared" si="0"/>
        <v>29.018745000000003</v>
      </c>
      <c r="I32" s="421" t="s">
        <v>251</v>
      </c>
      <c r="J32" s="421" t="s">
        <v>252</v>
      </c>
      <c r="K32" s="96">
        <f t="shared" si="1"/>
        <v>103.73333333339542</v>
      </c>
      <c r="L32" s="97">
        <f t="shared" si="2"/>
        <v>6224</v>
      </c>
      <c r="M32" s="95" t="s">
        <v>141</v>
      </c>
      <c r="N32" s="99"/>
      <c r="O32" s="100">
        <f t="shared" si="3"/>
        <v>10</v>
      </c>
      <c r="P32" s="101">
        <f t="shared" si="4"/>
        <v>301.011441885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139</v>
      </c>
      <c r="AA32" s="110">
        <f t="shared" si="14"/>
        <v>301.011441885</v>
      </c>
      <c r="AB32" s="111"/>
      <c r="AC32" s="1">
        <v>202664</v>
      </c>
    </row>
    <row r="33" spans="2:29" s="1" customFormat="1" ht="16.5" customHeight="1">
      <c r="B33" s="112"/>
      <c r="C33" s="81">
        <v>14</v>
      </c>
      <c r="D33" s="79" t="s">
        <v>13</v>
      </c>
      <c r="E33" s="79">
        <v>132</v>
      </c>
      <c r="F33" s="92">
        <v>102.09</v>
      </c>
      <c r="G33" s="93" t="s">
        <v>10</v>
      </c>
      <c r="H33" s="94">
        <f t="shared" si="0"/>
        <v>94.04837070000002</v>
      </c>
      <c r="I33" s="421" t="s">
        <v>254</v>
      </c>
      <c r="J33" s="421" t="s">
        <v>255</v>
      </c>
      <c r="K33" s="96">
        <f t="shared" si="1"/>
        <v>2.150000000023283</v>
      </c>
      <c r="L33" s="97">
        <f t="shared" si="2"/>
        <v>129</v>
      </c>
      <c r="M33" s="95" t="s">
        <v>141</v>
      </c>
      <c r="N33" s="99"/>
      <c r="O33" s="100">
        <f t="shared" si="3"/>
        <v>10</v>
      </c>
      <c r="P33" s="101">
        <f t="shared" si="4"/>
        <v>20.220399700500003</v>
      </c>
      <c r="Q33" s="102" t="str">
        <f t="shared" si="5"/>
        <v>--</v>
      </c>
      <c r="R33" s="103" t="str">
        <f t="shared" si="6"/>
        <v>--</v>
      </c>
      <c r="S33" s="103" t="str">
        <f t="shared" si="7"/>
        <v>--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139</v>
      </c>
      <c r="AA33" s="110">
        <f t="shared" si="14"/>
        <v>20.220399700500003</v>
      </c>
      <c r="AB33" s="111"/>
      <c r="AC33" s="1">
        <v>202665</v>
      </c>
    </row>
    <row r="34" spans="2:29" s="1" customFormat="1" ht="16.5" customHeight="1">
      <c r="B34" s="112"/>
      <c r="C34" s="81">
        <v>15</v>
      </c>
      <c r="D34" s="79" t="s">
        <v>17</v>
      </c>
      <c r="E34" s="79">
        <v>132</v>
      </c>
      <c r="F34" s="92">
        <v>69.1</v>
      </c>
      <c r="G34" s="93" t="s">
        <v>10</v>
      </c>
      <c r="H34" s="94">
        <f t="shared" si="0"/>
        <v>63.656993</v>
      </c>
      <c r="I34" s="421" t="s">
        <v>257</v>
      </c>
      <c r="J34" s="421" t="s">
        <v>258</v>
      </c>
      <c r="K34" s="96">
        <f t="shared" si="1"/>
        <v>0.48333333333721384</v>
      </c>
      <c r="L34" s="97">
        <f t="shared" si="2"/>
        <v>29</v>
      </c>
      <c r="M34" s="95" t="s">
        <v>469</v>
      </c>
      <c r="N34" s="99"/>
      <c r="O34" s="100">
        <f t="shared" si="3"/>
        <v>10</v>
      </c>
      <c r="P34" s="101" t="str">
        <f t="shared" si="4"/>
        <v>--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139</v>
      </c>
      <c r="AA34" s="110">
        <v>942.1234964</v>
      </c>
      <c r="AB34" s="111"/>
      <c r="AC34" s="1">
        <v>202666</v>
      </c>
    </row>
    <row r="35" spans="2:29" s="1" customFormat="1" ht="16.5" customHeight="1">
      <c r="B35" s="112"/>
      <c r="C35" s="81">
        <v>16</v>
      </c>
      <c r="D35" s="79" t="s">
        <v>13</v>
      </c>
      <c r="E35" s="79">
        <v>132</v>
      </c>
      <c r="F35" s="92">
        <v>102.09</v>
      </c>
      <c r="G35" s="93" t="s">
        <v>10</v>
      </c>
      <c r="H35" s="94">
        <f t="shared" si="0"/>
        <v>94.04837070000002</v>
      </c>
      <c r="I35" s="421" t="s">
        <v>265</v>
      </c>
      <c r="J35" s="421" t="s">
        <v>266</v>
      </c>
      <c r="K35" s="96">
        <f t="shared" si="1"/>
        <v>5.816666666592937</v>
      </c>
      <c r="L35" s="97">
        <f t="shared" si="2"/>
        <v>349</v>
      </c>
      <c r="M35" s="95" t="s">
        <v>141</v>
      </c>
      <c r="N35" s="99"/>
      <c r="O35" s="100">
        <f t="shared" si="3"/>
        <v>10</v>
      </c>
      <c r="P35" s="101">
        <f t="shared" si="4"/>
        <v>54.736151747400015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139</v>
      </c>
      <c r="AA35" s="110">
        <f t="shared" si="14"/>
        <v>54.736151747400015</v>
      </c>
      <c r="AB35" s="111"/>
      <c r="AC35" s="1">
        <v>202669</v>
      </c>
    </row>
    <row r="36" spans="2:29" s="1" customFormat="1" ht="16.5" customHeight="1">
      <c r="B36" s="112"/>
      <c r="C36" s="81">
        <v>17</v>
      </c>
      <c r="D36" s="79" t="s">
        <v>13</v>
      </c>
      <c r="E36" s="79">
        <v>132</v>
      </c>
      <c r="F36" s="92">
        <v>102.09</v>
      </c>
      <c r="G36" s="93" t="s">
        <v>10</v>
      </c>
      <c r="H36" s="94">
        <f t="shared" si="0"/>
        <v>94.04837070000002</v>
      </c>
      <c r="I36" s="421" t="s">
        <v>275</v>
      </c>
      <c r="J36" s="421" t="s">
        <v>276</v>
      </c>
      <c r="K36" s="96">
        <f t="shared" si="1"/>
        <v>5.216666666732635</v>
      </c>
      <c r="L36" s="97">
        <f t="shared" si="2"/>
        <v>313</v>
      </c>
      <c r="M36" s="95" t="s">
        <v>141</v>
      </c>
      <c r="N36" s="99"/>
      <c r="O36" s="100">
        <f t="shared" si="3"/>
        <v>10</v>
      </c>
      <c r="P36" s="101">
        <f t="shared" si="4"/>
        <v>49.09324950540001</v>
      </c>
      <c r="Q36" s="102" t="str">
        <f t="shared" si="5"/>
        <v>--</v>
      </c>
      <c r="R36" s="103" t="str">
        <f t="shared" si="6"/>
        <v>--</v>
      </c>
      <c r="S36" s="103" t="str">
        <f t="shared" si="7"/>
        <v>--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139</v>
      </c>
      <c r="AA36" s="110">
        <f t="shared" si="14"/>
        <v>49.09324950540001</v>
      </c>
      <c r="AB36" s="111"/>
      <c r="AC36" s="1">
        <v>202673</v>
      </c>
    </row>
    <row r="37" spans="2:29" s="1" customFormat="1" ht="16.5" customHeight="1">
      <c r="B37" s="112"/>
      <c r="C37" s="81">
        <v>18</v>
      </c>
      <c r="D37" s="79" t="s">
        <v>13</v>
      </c>
      <c r="E37" s="79">
        <v>132</v>
      </c>
      <c r="F37" s="92">
        <v>102.09</v>
      </c>
      <c r="G37" s="93" t="s">
        <v>10</v>
      </c>
      <c r="H37" s="94">
        <f t="shared" si="0"/>
        <v>94.04837070000002</v>
      </c>
      <c r="I37" s="421" t="s">
        <v>284</v>
      </c>
      <c r="J37" s="421" t="s">
        <v>285</v>
      </c>
      <c r="K37" s="96">
        <f t="shared" si="1"/>
        <v>5.100000000034925</v>
      </c>
      <c r="L37" s="97">
        <f t="shared" si="2"/>
        <v>306</v>
      </c>
      <c r="M37" s="95" t="s">
        <v>141</v>
      </c>
      <c r="N37" s="99"/>
      <c r="O37" s="100">
        <f t="shared" si="3"/>
        <v>10</v>
      </c>
      <c r="P37" s="101">
        <f t="shared" si="4"/>
        <v>47.96466905700001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 t="s">
        <v>139</v>
      </c>
      <c r="AA37" s="110">
        <f t="shared" si="14"/>
        <v>47.96466905700001</v>
      </c>
      <c r="AB37" s="111"/>
      <c r="AC37" s="1">
        <v>202677</v>
      </c>
    </row>
    <row r="38" spans="2:29" s="1" customFormat="1" ht="16.5" customHeight="1">
      <c r="B38" s="112"/>
      <c r="C38" s="81">
        <v>19</v>
      </c>
      <c r="D38" s="79" t="s">
        <v>13</v>
      </c>
      <c r="E38" s="79">
        <v>132</v>
      </c>
      <c r="F38" s="92">
        <v>102.09</v>
      </c>
      <c r="G38" s="93" t="s">
        <v>10</v>
      </c>
      <c r="H38" s="94">
        <f t="shared" si="0"/>
        <v>94.04837070000002</v>
      </c>
      <c r="I38" s="421" t="s">
        <v>295</v>
      </c>
      <c r="J38" s="421" t="s">
        <v>296</v>
      </c>
      <c r="K38" s="96">
        <f t="shared" si="1"/>
        <v>5.2999999999883585</v>
      </c>
      <c r="L38" s="97">
        <f t="shared" si="2"/>
        <v>318</v>
      </c>
      <c r="M38" s="95" t="s">
        <v>141</v>
      </c>
      <c r="N38" s="99"/>
      <c r="O38" s="100">
        <f t="shared" si="3"/>
        <v>10</v>
      </c>
      <c r="P38" s="101">
        <f t="shared" si="4"/>
        <v>49.84563647100002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 t="s">
        <v>139</v>
      </c>
      <c r="AA38" s="110">
        <f t="shared" si="14"/>
        <v>49.84563647100002</v>
      </c>
      <c r="AB38" s="111"/>
      <c r="AC38" s="1">
        <v>202681</v>
      </c>
    </row>
    <row r="39" spans="2:29" s="1" customFormat="1" ht="16.5" customHeight="1">
      <c r="B39" s="112"/>
      <c r="C39" s="81">
        <v>20</v>
      </c>
      <c r="D39" s="79" t="s">
        <v>27</v>
      </c>
      <c r="E39" s="79">
        <v>132</v>
      </c>
      <c r="F39" s="92">
        <v>37.7</v>
      </c>
      <c r="G39" s="93" t="s">
        <v>10</v>
      </c>
      <c r="H39" s="94">
        <f t="shared" si="0"/>
        <v>34.730371000000005</v>
      </c>
      <c r="I39" s="421" t="s">
        <v>298</v>
      </c>
      <c r="J39" s="421" t="s">
        <v>302</v>
      </c>
      <c r="K39" s="96">
        <f t="shared" si="1"/>
        <v>0.016666666720993817</v>
      </c>
      <c r="L39" s="97">
        <f t="shared" si="2"/>
        <v>1</v>
      </c>
      <c r="M39" s="95" t="s">
        <v>138</v>
      </c>
      <c r="N39" s="99"/>
      <c r="O39" s="100">
        <f t="shared" si="3"/>
        <v>10</v>
      </c>
      <c r="P39" s="101" t="str">
        <f t="shared" si="4"/>
        <v>--</v>
      </c>
      <c r="Q39" s="102" t="str">
        <f t="shared" si="5"/>
        <v>--</v>
      </c>
      <c r="R39" s="103">
        <f t="shared" si="6"/>
        <v>347.30371</v>
      </c>
      <c r="S39" s="103" t="str">
        <f t="shared" si="7"/>
        <v>--</v>
      </c>
      <c r="T39" s="104" t="str">
        <f t="shared" si="8"/>
        <v>--</v>
      </c>
      <c r="U39" s="105" t="str">
        <f t="shared" si="9"/>
        <v>--</v>
      </c>
      <c r="V39" s="105" t="str">
        <f t="shared" si="10"/>
        <v>--</v>
      </c>
      <c r="W39" s="106" t="str">
        <f t="shared" si="11"/>
        <v>--</v>
      </c>
      <c r="X39" s="107" t="str">
        <f t="shared" si="12"/>
        <v>--</v>
      </c>
      <c r="Y39" s="108" t="str">
        <f t="shared" si="13"/>
        <v>--</v>
      </c>
      <c r="Z39" s="109" t="s">
        <v>139</v>
      </c>
      <c r="AA39" s="110">
        <f t="shared" si="14"/>
        <v>347.30371</v>
      </c>
      <c r="AB39" s="111"/>
      <c r="AC39" s="1">
        <v>202694</v>
      </c>
    </row>
    <row r="40" spans="2:28" s="1" customFormat="1" ht="16.5" customHeight="1" thickBot="1">
      <c r="B40" s="13"/>
      <c r="C40" s="113"/>
      <c r="D40" s="345"/>
      <c r="E40" s="346"/>
      <c r="F40" s="347"/>
      <c r="G40" s="347"/>
      <c r="H40" s="115"/>
      <c r="I40" s="423"/>
      <c r="J40" s="423"/>
      <c r="K40" s="114"/>
      <c r="L40" s="114"/>
      <c r="M40" s="347"/>
      <c r="N40" s="348"/>
      <c r="O40" s="349"/>
      <c r="P40" s="350"/>
      <c r="Q40" s="351"/>
      <c r="R40" s="352"/>
      <c r="S40" s="353"/>
      <c r="T40" s="353"/>
      <c r="U40" s="354"/>
      <c r="V40" s="354"/>
      <c r="W40" s="354"/>
      <c r="X40" s="355"/>
      <c r="Y40" s="356"/>
      <c r="Z40" s="357"/>
      <c r="AA40" s="116"/>
      <c r="AB40" s="111"/>
    </row>
    <row r="41" spans="2:28" s="1" customFormat="1" ht="16.5" customHeight="1" thickBot="1" thickTop="1">
      <c r="B41" s="13"/>
      <c r="C41" s="117" t="s">
        <v>124</v>
      </c>
      <c r="D41" s="118" t="s">
        <v>470</v>
      </c>
      <c r="E41" s="119"/>
      <c r="F41" s="120"/>
      <c r="G41" s="120"/>
      <c r="H41" s="121"/>
      <c r="I41" s="121"/>
      <c r="J41" s="121"/>
      <c r="K41" s="121"/>
      <c r="L41" s="121"/>
      <c r="M41" s="121"/>
      <c r="N41" s="122"/>
      <c r="O41" s="122"/>
      <c r="P41" s="123">
        <f aca="true" t="shared" si="15" ref="P41:Y41">SUM(P19:P40)</f>
        <v>827.9880187682</v>
      </c>
      <c r="Q41" s="124">
        <f t="shared" si="15"/>
        <v>0</v>
      </c>
      <c r="R41" s="125">
        <f t="shared" si="15"/>
        <v>3936.323667</v>
      </c>
      <c r="S41" s="125">
        <f t="shared" si="15"/>
        <v>9783.462599999999</v>
      </c>
      <c r="T41" s="125">
        <f t="shared" si="15"/>
        <v>629.4027606</v>
      </c>
      <c r="U41" s="126">
        <f t="shared" si="15"/>
        <v>0</v>
      </c>
      <c r="V41" s="126">
        <f t="shared" si="15"/>
        <v>0</v>
      </c>
      <c r="W41" s="126">
        <f t="shared" si="15"/>
        <v>0</v>
      </c>
      <c r="X41" s="127">
        <f t="shared" si="15"/>
        <v>0</v>
      </c>
      <c r="Y41" s="128">
        <f t="shared" si="15"/>
        <v>0</v>
      </c>
      <c r="Z41" s="129"/>
      <c r="AA41" s="130">
        <f>ROUND(SUM(AA19:AA40),2)</f>
        <v>16119.3</v>
      </c>
      <c r="AB41" s="131"/>
    </row>
    <row r="42" spans="2:28" s="132" customFormat="1" ht="9.75" thickTop="1">
      <c r="B42" s="133"/>
      <c r="C42" s="134"/>
      <c r="D42" s="135"/>
      <c r="E42" s="136"/>
      <c r="F42" s="137"/>
      <c r="G42" s="137"/>
      <c r="H42" s="138"/>
      <c r="I42" s="138"/>
      <c r="J42" s="138"/>
      <c r="K42" s="138"/>
      <c r="L42" s="138"/>
      <c r="M42" s="138"/>
      <c r="N42" s="139"/>
      <c r="O42" s="139"/>
      <c r="P42" s="140"/>
      <c r="Q42" s="140"/>
      <c r="R42" s="141"/>
      <c r="S42" s="141"/>
      <c r="T42" s="142"/>
      <c r="U42" s="142"/>
      <c r="V42" s="142"/>
      <c r="W42" s="142"/>
      <c r="X42" s="142"/>
      <c r="Y42" s="142"/>
      <c r="Z42" s="142"/>
      <c r="AA42" s="143"/>
      <c r="AB42" s="144"/>
    </row>
    <row r="43" spans="2:28" s="1" customFormat="1" ht="16.5" customHeight="1" thickBot="1">
      <c r="B43" s="145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7"/>
    </row>
    <row r="44" spans="2:28" ht="13.5" thickTop="1">
      <c r="B44" s="148"/>
      <c r="AB44" s="148"/>
    </row>
    <row r="89" ht="12.75">
      <c r="B89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88"/>
  <sheetViews>
    <sheetView zoomScale="75" zoomScaleNormal="75" workbookViewId="0" topLeftCell="C10">
      <selection activeCell="F49" sqref="F49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45.7109375" style="5" customWidth="1"/>
    <col min="5" max="5" width="8.7109375" style="5" customWidth="1"/>
    <col min="6" max="6" width="9.7109375" style="5" customWidth="1"/>
    <col min="7" max="7" width="7.421875" style="5" customWidth="1"/>
    <col min="8" max="8" width="5.7109375" style="5" hidden="1" customWidth="1"/>
    <col min="9" max="10" width="15.7109375" style="5" customWidth="1"/>
    <col min="11" max="13" width="9.7109375" style="5" customWidth="1"/>
    <col min="14" max="14" width="8.7109375" style="5" customWidth="1"/>
    <col min="15" max="15" width="13.421875" style="5" hidden="1" customWidth="1"/>
    <col min="16" max="17" width="14.7109375" style="5" hidden="1" customWidth="1"/>
    <col min="18" max="18" width="15.421875" style="5" hidden="1" customWidth="1"/>
    <col min="19" max="19" width="13.8515625" style="5" hidden="1" customWidth="1"/>
    <col min="20" max="25" width="14.00390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32" width="11.421875" style="5" customWidth="1"/>
    <col min="33" max="35" width="11.28125" style="5" customWidth="1"/>
    <col min="36" max="16384" width="11.421875" style="5" customWidth="1"/>
  </cols>
  <sheetData>
    <row r="1" s="3" customFormat="1" ht="29.25" customHeight="1">
      <c r="AB1" s="326"/>
    </row>
    <row r="2" spans="2:28" s="3" customFormat="1" ht="26.25">
      <c r="B2" s="16" t="str">
        <f>'TOT-0901'!B2</f>
        <v>ANEXO II al Memorándum D.T.E.E. N°  761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" s="9" customFormat="1" ht="11.25">
      <c r="A4" s="18" t="s">
        <v>72</v>
      </c>
      <c r="B4" s="18"/>
    </row>
    <row r="5" spans="1:2" s="9" customFormat="1" ht="11.25">
      <c r="A5" s="18" t="s">
        <v>73</v>
      </c>
      <c r="B5" s="18"/>
    </row>
    <row r="6" s="1" customFormat="1" ht="16.5" customHeight="1" thickBot="1"/>
    <row r="7" spans="2:28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2:28" s="22" customFormat="1" ht="20.25">
      <c r="B8" s="23"/>
      <c r="D8" s="24" t="s">
        <v>74</v>
      </c>
      <c r="E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6"/>
    </row>
    <row r="9" spans="2:28" s="1" customFormat="1" ht="16.5" customHeight="1">
      <c r="B9" s="13"/>
      <c r="D9" s="27"/>
      <c r="E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4"/>
    </row>
    <row r="10" spans="2:28" s="22" customFormat="1" ht="20.25">
      <c r="B10" s="23"/>
      <c r="D10" s="24" t="s">
        <v>75</v>
      </c>
      <c r="E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s="1" customFormat="1" ht="16.5" customHeight="1">
      <c r="B11" s="13"/>
      <c r="C11" s="27"/>
      <c r="E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</row>
    <row r="12" spans="2:28" s="10" customFormat="1" ht="19.5">
      <c r="B12" s="11" t="str">
        <f>+'TOT-0901'!B14</f>
        <v>Desde el 01 al 31 de enero de 2009</v>
      </c>
      <c r="C12" s="28"/>
      <c r="D12" s="12"/>
      <c r="E12" s="12"/>
      <c r="F12" s="29"/>
      <c r="G12" s="29"/>
      <c r="H12" s="30"/>
      <c r="I12" s="29"/>
      <c r="J12" s="30"/>
      <c r="K12" s="30"/>
      <c r="L12" s="30"/>
      <c r="M12" s="30"/>
      <c r="N12" s="30"/>
      <c r="O12" s="3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1"/>
    </row>
    <row r="13" spans="2:28" s="1" customFormat="1" ht="16.5" customHeight="1" thickBot="1">
      <c r="B13" s="13"/>
      <c r="C13" s="7"/>
      <c r="D13" s="7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</row>
    <row r="14" spans="2:28" s="1" customFormat="1" ht="16.5" customHeight="1" thickBot="1" thickTop="1">
      <c r="B14" s="13"/>
      <c r="C14" s="7"/>
      <c r="D14" s="35" t="s">
        <v>76</v>
      </c>
      <c r="E14" s="36">
        <v>96.407</v>
      </c>
      <c r="F14" s="37"/>
      <c r="G14" s="38"/>
      <c r="H14" s="34"/>
      <c r="I14" s="34"/>
      <c r="J14" s="39" t="s">
        <v>77</v>
      </c>
      <c r="K14" s="40">
        <f>150*'TOT-0901'!B13</f>
        <v>150</v>
      </c>
      <c r="L14" s="41" t="str">
        <f>IF(K14=150," ",IF(K14=300,"Coeficiente duplicado por tasa de falla &gt;4 Sal. x año/100 km.","REVISAR COEFICIENTE"))</f>
        <v> </v>
      </c>
      <c r="M14" s="34"/>
      <c r="N14" s="34"/>
      <c r="O14" s="3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4"/>
    </row>
    <row r="15" spans="2:28" s="1" customFormat="1" ht="16.5" customHeight="1" thickBot="1" thickTop="1">
      <c r="B15" s="13"/>
      <c r="C15" s="7"/>
      <c r="D15" s="35" t="s">
        <v>78</v>
      </c>
      <c r="E15" s="36">
        <v>92.123</v>
      </c>
      <c r="F15" s="42"/>
      <c r="G15" s="43"/>
      <c r="H15" s="7"/>
      <c r="I15" s="44"/>
      <c r="J15" s="39" t="s">
        <v>79</v>
      </c>
      <c r="K15" s="40">
        <f>50*'TOT-0901'!B13</f>
        <v>50</v>
      </c>
      <c r="L15" s="41" t="str">
        <f>IF(K15=50," ",IF(K15=100,"Coeficiente duplicado por tasa de falla &gt;4 Sal. x año/100 km.","REVISAR COEFICIENTE"))</f>
        <v> 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4"/>
    </row>
    <row r="16" spans="2:28" s="1" customFormat="1" ht="16.5" customHeight="1" thickBot="1" thickTop="1">
      <c r="B16" s="13"/>
      <c r="C16" s="7"/>
      <c r="D16" s="35" t="s">
        <v>80</v>
      </c>
      <c r="E16" s="36">
        <v>92.123</v>
      </c>
      <c r="F16" s="42"/>
      <c r="G16" s="43"/>
      <c r="H16" s="7"/>
      <c r="I16" s="7"/>
      <c r="J16" s="39" t="s">
        <v>81</v>
      </c>
      <c r="K16" s="40">
        <f>10*'TOT-0901'!B13</f>
        <v>10</v>
      </c>
      <c r="L16" s="41" t="str">
        <f>IF(K16=10," ",IF(K16=20,"Coeficiente duplicado por tasa de falla &gt;4 Sal. x año/100 km.","REVISAR COEFICIENTE"))</f>
        <v> 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4"/>
    </row>
    <row r="17" spans="2:28" s="1" customFormat="1" ht="16.5" customHeight="1" thickBot="1" thickTop="1">
      <c r="B17" s="13"/>
      <c r="C17" s="7"/>
      <c r="D17" s="7"/>
      <c r="E17" s="7"/>
      <c r="F17" s="7"/>
      <c r="G17" s="7"/>
      <c r="H17" s="7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4"/>
    </row>
    <row r="18" spans="2:28" s="46" customFormat="1" ht="34.5" customHeight="1" thickBot="1" thickTop="1">
      <c r="B18" s="47"/>
      <c r="C18" s="48" t="s">
        <v>82</v>
      </c>
      <c r="D18" s="49" t="s">
        <v>8</v>
      </c>
      <c r="E18" s="50" t="s">
        <v>83</v>
      </c>
      <c r="F18" s="50" t="s">
        <v>84</v>
      </c>
      <c r="G18" s="50" t="s">
        <v>9</v>
      </c>
      <c r="H18" s="51" t="s">
        <v>85</v>
      </c>
      <c r="I18" s="49" t="s">
        <v>86</v>
      </c>
      <c r="J18" s="49" t="s">
        <v>87</v>
      </c>
      <c r="K18" s="50" t="s">
        <v>88</v>
      </c>
      <c r="L18" s="50" t="s">
        <v>89</v>
      </c>
      <c r="M18" s="50" t="s">
        <v>123</v>
      </c>
      <c r="N18" s="50" t="s">
        <v>90</v>
      </c>
      <c r="O18" s="52" t="s">
        <v>91</v>
      </c>
      <c r="P18" s="53" t="s">
        <v>92</v>
      </c>
      <c r="Q18" s="54" t="s">
        <v>93</v>
      </c>
      <c r="R18" s="55" t="s">
        <v>94</v>
      </c>
      <c r="S18" s="56"/>
      <c r="T18" s="57"/>
      <c r="U18" s="58" t="s">
        <v>95</v>
      </c>
      <c r="V18" s="59"/>
      <c r="W18" s="60"/>
      <c r="X18" s="61" t="s">
        <v>96</v>
      </c>
      <c r="Y18" s="62" t="s">
        <v>97</v>
      </c>
      <c r="Z18" s="63" t="s">
        <v>98</v>
      </c>
      <c r="AA18" s="63" t="s">
        <v>99</v>
      </c>
      <c r="AB18" s="64"/>
    </row>
    <row r="19" spans="2:28" s="1" customFormat="1" ht="16.5" customHeight="1" thickTop="1">
      <c r="B19" s="13"/>
      <c r="C19" s="65"/>
      <c r="D19" s="66" t="s">
        <v>431</v>
      </c>
      <c r="E19" s="65"/>
      <c r="F19" s="65"/>
      <c r="G19" s="65"/>
      <c r="H19" s="67"/>
      <c r="I19" s="419"/>
      <c r="J19" s="420"/>
      <c r="K19" s="68"/>
      <c r="L19" s="68"/>
      <c r="M19" s="65"/>
      <c r="N19" s="65"/>
      <c r="O19" s="69"/>
      <c r="P19" s="70"/>
      <c r="Q19" s="71"/>
      <c r="R19" s="72"/>
      <c r="S19" s="73"/>
      <c r="T19" s="73"/>
      <c r="U19" s="74"/>
      <c r="V19" s="74"/>
      <c r="W19" s="74"/>
      <c r="X19" s="75"/>
      <c r="Y19" s="76"/>
      <c r="Z19" s="65"/>
      <c r="AA19" s="77">
        <f>ROUND('LI-0901'!AA41,2)</f>
        <v>16119.3</v>
      </c>
      <c r="AB19" s="14"/>
    </row>
    <row r="20" spans="2:28" s="1" customFormat="1" ht="16.5" customHeight="1">
      <c r="B20" s="13"/>
      <c r="C20" s="78"/>
      <c r="D20" s="79"/>
      <c r="E20" s="79"/>
      <c r="F20" s="78"/>
      <c r="G20" s="78"/>
      <c r="H20" s="80"/>
      <c r="I20" s="421"/>
      <c r="J20" s="422"/>
      <c r="K20" s="82"/>
      <c r="L20" s="82"/>
      <c r="M20" s="78"/>
      <c r="N20" s="78"/>
      <c r="O20" s="83"/>
      <c r="P20" s="84"/>
      <c r="Q20" s="85"/>
      <c r="R20" s="86"/>
      <c r="S20" s="87"/>
      <c r="T20" s="87"/>
      <c r="U20" s="88"/>
      <c r="V20" s="88"/>
      <c r="W20" s="88"/>
      <c r="X20" s="89"/>
      <c r="Y20" s="90"/>
      <c r="Z20" s="78"/>
      <c r="AA20" s="91"/>
      <c r="AB20" s="14"/>
    </row>
    <row r="21" spans="2:29" s="1" customFormat="1" ht="16.5" customHeight="1">
      <c r="B21" s="13"/>
      <c r="C21" s="81">
        <v>21</v>
      </c>
      <c r="D21" s="79" t="s">
        <v>19</v>
      </c>
      <c r="E21" s="79">
        <v>132</v>
      </c>
      <c r="F21" s="92">
        <v>5.3</v>
      </c>
      <c r="G21" s="93" t="s">
        <v>10</v>
      </c>
      <c r="H21" s="94">
        <f aca="true" t="shared" si="0" ref="H21:H38">IF(E21=220,$E$14,IF(E21=132,$E$15,$E$16))*IF(F21&gt;25,F21,25)/100</f>
        <v>23.03075</v>
      </c>
      <c r="I21" s="421" t="s">
        <v>312</v>
      </c>
      <c r="J21" s="421" t="s">
        <v>313</v>
      </c>
      <c r="K21" s="96">
        <f aca="true" t="shared" si="1" ref="K21:K38">IF(D21="","",(J21-I21)*24)</f>
        <v>1.6333333332440816</v>
      </c>
      <c r="L21" s="97">
        <f aca="true" t="shared" si="2" ref="L21:L38">IF(D21="","",ROUND((J21-I21)*24*60,0))</f>
        <v>98</v>
      </c>
      <c r="M21" s="98" t="s">
        <v>141</v>
      </c>
      <c r="N21" s="99"/>
      <c r="O21" s="100">
        <f aca="true" t="shared" si="3" ref="O21:O38">IF(G21="A",$K$14,IF(G21="B",$K$15,$K$16))</f>
        <v>10</v>
      </c>
      <c r="P21" s="101">
        <f aca="true" t="shared" si="4" ref="P21:P38">IF(M21="P",ROUND(L21/60,2)*H21*O21*0.01,"--")</f>
        <v>3.75401225</v>
      </c>
      <c r="Q21" s="102" t="str">
        <f aca="true" t="shared" si="5" ref="Q21:Q38">IF(M21="RP",ROUND(L21/60,2)*H21*O21*0.01*N21/100,"--")</f>
        <v>--</v>
      </c>
      <c r="R21" s="103" t="str">
        <f aca="true" t="shared" si="6" ref="R21:R38">IF(M21="F",H21*O21,"--")</f>
        <v>--</v>
      </c>
      <c r="S21" s="103" t="str">
        <f aca="true" t="shared" si="7" ref="S21:S38">IF(AND(L21&gt;10,M21="F"),H21*O21*IF(L21&gt;180,3,ROUND((L21)/60,2)),"--")</f>
        <v>--</v>
      </c>
      <c r="T21" s="104" t="str">
        <f aca="true" t="shared" si="8" ref="T21:T38">IF(AND(M21="F",L21&gt;180),(ROUND(L21/60,2)-3)*H21*O21*0.1,"--")</f>
        <v>--</v>
      </c>
      <c r="U21" s="105" t="str">
        <f aca="true" t="shared" si="9" ref="U21:U38">IF(M21="R",H21*O21*N21/100,"--")</f>
        <v>--</v>
      </c>
      <c r="V21" s="105" t="str">
        <f aca="true" t="shared" si="10" ref="V21:V38">IF(AND(L21&gt;10,M21="R"),O21*H21*N21/100*IF(L21&gt;180,3,ROUND((L21)/60,2)),"--")</f>
        <v>--</v>
      </c>
      <c r="W21" s="106" t="str">
        <f aca="true" t="shared" si="11" ref="W21:W38">IF(AND(M21="R",L21&gt;180),(ROUND(L21/60,2)-3)*H21*O21*0.1*N21/100,"--")</f>
        <v>--</v>
      </c>
      <c r="X21" s="107" t="str">
        <f aca="true" t="shared" si="12" ref="X21:X38">IF(M21="RF",ROUND(L21/60,2)*H21*O21*0.1,"--")</f>
        <v>--</v>
      </c>
      <c r="Y21" s="108" t="str">
        <f aca="true" t="shared" si="13" ref="Y21:Y38">IF(M21="RR",ROUND(L21/60,2)*H21*O21*0.1*N21/100,"--")</f>
        <v>--</v>
      </c>
      <c r="Z21" s="109" t="s">
        <v>139</v>
      </c>
      <c r="AA21" s="110">
        <f aca="true" t="shared" si="14" ref="AA21:AA38">IF(D21="","",SUM(P21:Y21)*IF(Z21="SI",1,2))</f>
        <v>3.75401225</v>
      </c>
      <c r="AB21" s="111"/>
      <c r="AC21" s="1">
        <v>202825</v>
      </c>
    </row>
    <row r="22" spans="2:29" s="1" customFormat="1" ht="16.5" customHeight="1">
      <c r="B22" s="13"/>
      <c r="C22" s="81">
        <v>22</v>
      </c>
      <c r="D22" s="79" t="s">
        <v>15</v>
      </c>
      <c r="E22" s="79">
        <v>132</v>
      </c>
      <c r="F22" s="92">
        <v>6.3</v>
      </c>
      <c r="G22" s="93" t="s">
        <v>10</v>
      </c>
      <c r="H22" s="94">
        <f t="shared" si="0"/>
        <v>23.03075</v>
      </c>
      <c r="I22" s="421" t="s">
        <v>315</v>
      </c>
      <c r="J22" s="421" t="s">
        <v>313</v>
      </c>
      <c r="K22" s="96">
        <f t="shared" si="1"/>
        <v>1.6166666665230878</v>
      </c>
      <c r="L22" s="97">
        <f t="shared" si="2"/>
        <v>97</v>
      </c>
      <c r="M22" s="98" t="s">
        <v>141</v>
      </c>
      <c r="N22" s="99"/>
      <c r="O22" s="100">
        <f t="shared" si="3"/>
        <v>10</v>
      </c>
      <c r="P22" s="101">
        <f t="shared" si="4"/>
        <v>3.730981500000001</v>
      </c>
      <c r="Q22" s="102" t="str">
        <f t="shared" si="5"/>
        <v>--</v>
      </c>
      <c r="R22" s="103" t="str">
        <f t="shared" si="6"/>
        <v>--</v>
      </c>
      <c r="S22" s="103" t="str">
        <f t="shared" si="7"/>
        <v>--</v>
      </c>
      <c r="T22" s="104" t="str">
        <f t="shared" si="8"/>
        <v>--</v>
      </c>
      <c r="U22" s="105" t="str">
        <f t="shared" si="9"/>
        <v>--</v>
      </c>
      <c r="V22" s="105" t="str">
        <f t="shared" si="10"/>
        <v>--</v>
      </c>
      <c r="W22" s="106" t="str">
        <f t="shared" si="11"/>
        <v>--</v>
      </c>
      <c r="X22" s="107" t="str">
        <f t="shared" si="12"/>
        <v>--</v>
      </c>
      <c r="Y22" s="108" t="str">
        <f t="shared" si="13"/>
        <v>--</v>
      </c>
      <c r="Z22" s="109" t="s">
        <v>139</v>
      </c>
      <c r="AA22" s="110">
        <f t="shared" si="14"/>
        <v>3.730981500000001</v>
      </c>
      <c r="AB22" s="111"/>
      <c r="AC22" s="1">
        <v>202826</v>
      </c>
    </row>
    <row r="23" spans="2:29" s="1" customFormat="1" ht="16.5" customHeight="1">
      <c r="B23" s="13"/>
      <c r="C23" s="81">
        <v>23</v>
      </c>
      <c r="D23" s="79" t="s">
        <v>24</v>
      </c>
      <c r="E23" s="79">
        <v>132</v>
      </c>
      <c r="F23" s="92">
        <v>25</v>
      </c>
      <c r="G23" s="93" t="s">
        <v>10</v>
      </c>
      <c r="H23" s="94">
        <f t="shared" si="0"/>
        <v>23.03075</v>
      </c>
      <c r="I23" s="421" t="s">
        <v>317</v>
      </c>
      <c r="J23" s="421" t="s">
        <v>318</v>
      </c>
      <c r="K23" s="96">
        <f t="shared" si="1"/>
        <v>4.21666666661622</v>
      </c>
      <c r="L23" s="97">
        <f t="shared" si="2"/>
        <v>253</v>
      </c>
      <c r="M23" s="98" t="s">
        <v>141</v>
      </c>
      <c r="N23" s="99"/>
      <c r="O23" s="100">
        <f t="shared" si="3"/>
        <v>10</v>
      </c>
      <c r="P23" s="101">
        <f t="shared" si="4"/>
        <v>9.718976499999998</v>
      </c>
      <c r="Q23" s="102" t="str">
        <f t="shared" si="5"/>
        <v>--</v>
      </c>
      <c r="R23" s="103" t="str">
        <f t="shared" si="6"/>
        <v>--</v>
      </c>
      <c r="S23" s="103" t="str">
        <f t="shared" si="7"/>
        <v>--</v>
      </c>
      <c r="T23" s="104" t="str">
        <f t="shared" si="8"/>
        <v>--</v>
      </c>
      <c r="U23" s="105" t="str">
        <f t="shared" si="9"/>
        <v>--</v>
      </c>
      <c r="V23" s="105" t="str">
        <f t="shared" si="10"/>
        <v>--</v>
      </c>
      <c r="W23" s="106" t="str">
        <f t="shared" si="11"/>
        <v>--</v>
      </c>
      <c r="X23" s="107" t="str">
        <f t="shared" si="12"/>
        <v>--</v>
      </c>
      <c r="Y23" s="108" t="str">
        <f t="shared" si="13"/>
        <v>--</v>
      </c>
      <c r="Z23" s="109" t="s">
        <v>139</v>
      </c>
      <c r="AA23" s="110">
        <f t="shared" si="14"/>
        <v>9.718976499999998</v>
      </c>
      <c r="AB23" s="111"/>
      <c r="AC23" s="1">
        <v>202827</v>
      </c>
    </row>
    <row r="24" spans="2:29" s="1" customFormat="1" ht="16.5" customHeight="1">
      <c r="B24" s="13"/>
      <c r="C24" s="81">
        <v>24</v>
      </c>
      <c r="D24" s="79" t="s">
        <v>21</v>
      </c>
      <c r="E24" s="79">
        <v>132</v>
      </c>
      <c r="F24" s="92">
        <v>46.4</v>
      </c>
      <c r="G24" s="93" t="s">
        <v>10</v>
      </c>
      <c r="H24" s="94">
        <f t="shared" si="0"/>
        <v>42.745072</v>
      </c>
      <c r="I24" s="421" t="s">
        <v>327</v>
      </c>
      <c r="J24" s="421" t="s">
        <v>328</v>
      </c>
      <c r="K24" s="96">
        <f t="shared" si="1"/>
        <v>0.33333333337213844</v>
      </c>
      <c r="L24" s="97">
        <f t="shared" si="2"/>
        <v>20</v>
      </c>
      <c r="M24" s="98" t="s">
        <v>138</v>
      </c>
      <c r="N24" s="99"/>
      <c r="O24" s="100">
        <f t="shared" si="3"/>
        <v>10</v>
      </c>
      <c r="P24" s="101" t="str">
        <f t="shared" si="4"/>
        <v>--</v>
      </c>
      <c r="Q24" s="102" t="str">
        <f t="shared" si="5"/>
        <v>--</v>
      </c>
      <c r="R24" s="103">
        <f t="shared" si="6"/>
        <v>427.45072</v>
      </c>
      <c r="S24" s="103">
        <f t="shared" si="7"/>
        <v>141.0587376</v>
      </c>
      <c r="T24" s="104" t="str">
        <f t="shared" si="8"/>
        <v>--</v>
      </c>
      <c r="U24" s="105" t="str">
        <f t="shared" si="9"/>
        <v>--</v>
      </c>
      <c r="V24" s="105" t="str">
        <f t="shared" si="10"/>
        <v>--</v>
      </c>
      <c r="W24" s="106" t="str">
        <f t="shared" si="11"/>
        <v>--</v>
      </c>
      <c r="X24" s="107" t="str">
        <f t="shared" si="12"/>
        <v>--</v>
      </c>
      <c r="Y24" s="108" t="str">
        <f t="shared" si="13"/>
        <v>--</v>
      </c>
      <c r="Z24" s="109" t="s">
        <v>139</v>
      </c>
      <c r="AA24" s="110">
        <f t="shared" si="14"/>
        <v>568.5094576</v>
      </c>
      <c r="AB24" s="111"/>
      <c r="AC24" s="1">
        <v>202830</v>
      </c>
    </row>
    <row r="25" spans="2:29" s="1" customFormat="1" ht="16.5" customHeight="1">
      <c r="B25" s="13"/>
      <c r="C25" s="81">
        <v>25</v>
      </c>
      <c r="D25" s="79" t="s">
        <v>24</v>
      </c>
      <c r="E25" s="79">
        <v>132</v>
      </c>
      <c r="F25" s="92">
        <v>25</v>
      </c>
      <c r="G25" s="93" t="s">
        <v>10</v>
      </c>
      <c r="H25" s="94">
        <f t="shared" si="0"/>
        <v>23.03075</v>
      </c>
      <c r="I25" s="421" t="s">
        <v>333</v>
      </c>
      <c r="J25" s="421" t="s">
        <v>334</v>
      </c>
      <c r="K25" s="96">
        <f t="shared" si="1"/>
        <v>6.083333333255723</v>
      </c>
      <c r="L25" s="97">
        <f t="shared" si="2"/>
        <v>365</v>
      </c>
      <c r="M25" s="98" t="s">
        <v>141</v>
      </c>
      <c r="N25" s="99"/>
      <c r="O25" s="100">
        <f t="shared" si="3"/>
        <v>10</v>
      </c>
      <c r="P25" s="101">
        <f t="shared" si="4"/>
        <v>14.002696</v>
      </c>
      <c r="Q25" s="102" t="str">
        <f t="shared" si="5"/>
        <v>--</v>
      </c>
      <c r="R25" s="103" t="str">
        <f t="shared" si="6"/>
        <v>--</v>
      </c>
      <c r="S25" s="103" t="str">
        <f t="shared" si="7"/>
        <v>--</v>
      </c>
      <c r="T25" s="104" t="str">
        <f t="shared" si="8"/>
        <v>--</v>
      </c>
      <c r="U25" s="105" t="str">
        <f t="shared" si="9"/>
        <v>--</v>
      </c>
      <c r="V25" s="105" t="str">
        <f t="shared" si="10"/>
        <v>--</v>
      </c>
      <c r="W25" s="106" t="str">
        <f t="shared" si="11"/>
        <v>--</v>
      </c>
      <c r="X25" s="107" t="str">
        <f t="shared" si="12"/>
        <v>--</v>
      </c>
      <c r="Y25" s="108" t="str">
        <f t="shared" si="13"/>
        <v>--</v>
      </c>
      <c r="Z25" s="109" t="s">
        <v>139</v>
      </c>
      <c r="AA25" s="110">
        <f t="shared" si="14"/>
        <v>14.002696</v>
      </c>
      <c r="AB25" s="111"/>
      <c r="AC25" s="1">
        <v>202832</v>
      </c>
    </row>
    <row r="26" spans="2:29" s="1" customFormat="1" ht="16.5" customHeight="1">
      <c r="B26" s="13"/>
      <c r="C26" s="81">
        <v>26</v>
      </c>
      <c r="D26" s="79" t="s">
        <v>11</v>
      </c>
      <c r="E26" s="79">
        <v>132</v>
      </c>
      <c r="F26" s="92">
        <v>141</v>
      </c>
      <c r="G26" s="93" t="s">
        <v>12</v>
      </c>
      <c r="H26" s="94">
        <f t="shared" si="0"/>
        <v>129.89343</v>
      </c>
      <c r="I26" s="421" t="s">
        <v>342</v>
      </c>
      <c r="J26" s="421" t="s">
        <v>343</v>
      </c>
      <c r="K26" s="96">
        <f t="shared" si="1"/>
        <v>0.41666666662786156</v>
      </c>
      <c r="L26" s="97">
        <f t="shared" si="2"/>
        <v>25</v>
      </c>
      <c r="M26" s="95" t="s">
        <v>138</v>
      </c>
      <c r="N26" s="99"/>
      <c r="O26" s="100">
        <f t="shared" si="3"/>
        <v>50</v>
      </c>
      <c r="P26" s="101" t="str">
        <f t="shared" si="4"/>
        <v>--</v>
      </c>
      <c r="Q26" s="102" t="str">
        <f t="shared" si="5"/>
        <v>--</v>
      </c>
      <c r="R26" s="103">
        <f t="shared" si="6"/>
        <v>6494.6714999999995</v>
      </c>
      <c r="S26" s="103">
        <f t="shared" si="7"/>
        <v>2727.76203</v>
      </c>
      <c r="T26" s="104" t="str">
        <f t="shared" si="8"/>
        <v>--</v>
      </c>
      <c r="U26" s="105" t="str">
        <f t="shared" si="9"/>
        <v>--</v>
      </c>
      <c r="V26" s="105" t="str">
        <f t="shared" si="10"/>
        <v>--</v>
      </c>
      <c r="W26" s="106" t="str">
        <f t="shared" si="11"/>
        <v>--</v>
      </c>
      <c r="X26" s="107" t="str">
        <f t="shared" si="12"/>
        <v>--</v>
      </c>
      <c r="Y26" s="108" t="str">
        <f t="shared" si="13"/>
        <v>--</v>
      </c>
      <c r="Z26" s="109" t="s">
        <v>139</v>
      </c>
      <c r="AA26" s="110">
        <f t="shared" si="14"/>
        <v>9222.433529999998</v>
      </c>
      <c r="AB26" s="111"/>
      <c r="AC26" s="1">
        <v>202836</v>
      </c>
    </row>
    <row r="27" spans="2:29" s="1" customFormat="1" ht="16.5" customHeight="1">
      <c r="B27" s="13"/>
      <c r="C27" s="81">
        <v>27</v>
      </c>
      <c r="D27" s="79" t="s">
        <v>14</v>
      </c>
      <c r="E27" s="79">
        <v>132</v>
      </c>
      <c r="F27" s="92">
        <v>62.9</v>
      </c>
      <c r="G27" s="93" t="s">
        <v>10</v>
      </c>
      <c r="H27" s="94">
        <f t="shared" si="0"/>
        <v>57.945367000000005</v>
      </c>
      <c r="I27" s="421" t="s">
        <v>345</v>
      </c>
      <c r="J27" s="421" t="s">
        <v>346</v>
      </c>
      <c r="K27" s="96">
        <f t="shared" si="1"/>
        <v>0.1499999999650754</v>
      </c>
      <c r="L27" s="97">
        <f t="shared" si="2"/>
        <v>9</v>
      </c>
      <c r="M27" s="95" t="s">
        <v>138</v>
      </c>
      <c r="N27" s="99"/>
      <c r="O27" s="100">
        <f t="shared" si="3"/>
        <v>10</v>
      </c>
      <c r="P27" s="101" t="str">
        <f t="shared" si="4"/>
        <v>--</v>
      </c>
      <c r="Q27" s="102" t="str">
        <f t="shared" si="5"/>
        <v>--</v>
      </c>
      <c r="R27" s="103">
        <f t="shared" si="6"/>
        <v>579.4536700000001</v>
      </c>
      <c r="S27" s="103" t="str">
        <f t="shared" si="7"/>
        <v>--</v>
      </c>
      <c r="T27" s="104" t="str">
        <f t="shared" si="8"/>
        <v>--</v>
      </c>
      <c r="U27" s="105" t="str">
        <f t="shared" si="9"/>
        <v>--</v>
      </c>
      <c r="V27" s="105" t="str">
        <f t="shared" si="10"/>
        <v>--</v>
      </c>
      <c r="W27" s="106" t="str">
        <f t="shared" si="11"/>
        <v>--</v>
      </c>
      <c r="X27" s="107" t="str">
        <f t="shared" si="12"/>
        <v>--</v>
      </c>
      <c r="Y27" s="108" t="str">
        <f t="shared" si="13"/>
        <v>--</v>
      </c>
      <c r="Z27" s="109" t="s">
        <v>139</v>
      </c>
      <c r="AA27" s="110">
        <f t="shared" si="14"/>
        <v>579.4536700000001</v>
      </c>
      <c r="AB27" s="111"/>
      <c r="AC27" s="1">
        <v>202848</v>
      </c>
    </row>
    <row r="28" spans="2:29" s="1" customFormat="1" ht="16.5" customHeight="1">
      <c r="B28" s="13"/>
      <c r="C28" s="81">
        <v>28</v>
      </c>
      <c r="D28" s="79" t="s">
        <v>24</v>
      </c>
      <c r="E28" s="79">
        <v>132</v>
      </c>
      <c r="F28" s="92">
        <v>25</v>
      </c>
      <c r="G28" s="93" t="s">
        <v>10</v>
      </c>
      <c r="H28" s="94">
        <f t="shared" si="0"/>
        <v>23.03075</v>
      </c>
      <c r="I28" s="421" t="s">
        <v>352</v>
      </c>
      <c r="J28" s="421" t="s">
        <v>353</v>
      </c>
      <c r="K28" s="96">
        <f t="shared" si="1"/>
        <v>5.983333333279006</v>
      </c>
      <c r="L28" s="97">
        <f t="shared" si="2"/>
        <v>359</v>
      </c>
      <c r="M28" s="95" t="s">
        <v>141</v>
      </c>
      <c r="N28" s="99"/>
      <c r="O28" s="100">
        <f t="shared" si="3"/>
        <v>10</v>
      </c>
      <c r="P28" s="101">
        <f t="shared" si="4"/>
        <v>13.772388500000002</v>
      </c>
      <c r="Q28" s="102" t="str">
        <f t="shared" si="5"/>
        <v>--</v>
      </c>
      <c r="R28" s="103" t="str">
        <f t="shared" si="6"/>
        <v>--</v>
      </c>
      <c r="S28" s="103" t="str">
        <f t="shared" si="7"/>
        <v>--</v>
      </c>
      <c r="T28" s="104" t="str">
        <f t="shared" si="8"/>
        <v>--</v>
      </c>
      <c r="U28" s="105" t="str">
        <f t="shared" si="9"/>
        <v>--</v>
      </c>
      <c r="V28" s="105" t="str">
        <f t="shared" si="10"/>
        <v>--</v>
      </c>
      <c r="W28" s="106" t="str">
        <f t="shared" si="11"/>
        <v>--</v>
      </c>
      <c r="X28" s="107" t="str">
        <f t="shared" si="12"/>
        <v>--</v>
      </c>
      <c r="Y28" s="108" t="str">
        <f t="shared" si="13"/>
        <v>--</v>
      </c>
      <c r="Z28" s="109" t="s">
        <v>139</v>
      </c>
      <c r="AA28" s="110">
        <f t="shared" si="14"/>
        <v>13.772388500000002</v>
      </c>
      <c r="AB28" s="111"/>
      <c r="AC28" s="1">
        <v>202851</v>
      </c>
    </row>
    <row r="29" spans="2:29" s="1" customFormat="1" ht="16.5" customHeight="1">
      <c r="B29" s="13"/>
      <c r="C29" s="81">
        <v>29</v>
      </c>
      <c r="D29" s="79" t="s">
        <v>144</v>
      </c>
      <c r="E29" s="79">
        <v>66</v>
      </c>
      <c r="F29" s="92">
        <v>46.8</v>
      </c>
      <c r="G29" s="93" t="s">
        <v>10</v>
      </c>
      <c r="H29" s="94">
        <f t="shared" si="0"/>
        <v>43.113564</v>
      </c>
      <c r="I29" s="421" t="s">
        <v>355</v>
      </c>
      <c r="J29" s="421" t="s">
        <v>356</v>
      </c>
      <c r="K29" s="96">
        <f t="shared" si="1"/>
        <v>4.716666666674428</v>
      </c>
      <c r="L29" s="97">
        <f t="shared" si="2"/>
        <v>283</v>
      </c>
      <c r="M29" s="95" t="s">
        <v>141</v>
      </c>
      <c r="N29" s="99"/>
      <c r="O29" s="100">
        <f t="shared" si="3"/>
        <v>10</v>
      </c>
      <c r="P29" s="101">
        <f t="shared" si="4"/>
        <v>20.349602207999997</v>
      </c>
      <c r="Q29" s="102" t="str">
        <f t="shared" si="5"/>
        <v>--</v>
      </c>
      <c r="R29" s="103" t="str">
        <f t="shared" si="6"/>
        <v>--</v>
      </c>
      <c r="S29" s="103" t="str">
        <f t="shared" si="7"/>
        <v>--</v>
      </c>
      <c r="T29" s="104" t="str">
        <f t="shared" si="8"/>
        <v>--</v>
      </c>
      <c r="U29" s="105" t="str">
        <f t="shared" si="9"/>
        <v>--</v>
      </c>
      <c r="V29" s="105" t="str">
        <f t="shared" si="10"/>
        <v>--</v>
      </c>
      <c r="W29" s="106" t="str">
        <f t="shared" si="11"/>
        <v>--</v>
      </c>
      <c r="X29" s="107" t="str">
        <f t="shared" si="12"/>
        <v>--</v>
      </c>
      <c r="Y29" s="108" t="str">
        <f t="shared" si="13"/>
        <v>--</v>
      </c>
      <c r="Z29" s="109" t="s">
        <v>139</v>
      </c>
      <c r="AA29" s="110">
        <f t="shared" si="14"/>
        <v>20.349602207999997</v>
      </c>
      <c r="AB29" s="111"/>
      <c r="AC29" s="1">
        <v>202852</v>
      </c>
    </row>
    <row r="30" spans="2:29" s="1" customFormat="1" ht="16.5" customHeight="1">
      <c r="B30" s="13"/>
      <c r="C30" s="81">
        <v>30</v>
      </c>
      <c r="D30" s="79" t="s">
        <v>24</v>
      </c>
      <c r="E30" s="79">
        <v>132</v>
      </c>
      <c r="F30" s="92">
        <v>25</v>
      </c>
      <c r="G30" s="93" t="s">
        <v>10</v>
      </c>
      <c r="H30" s="94">
        <f t="shared" si="0"/>
        <v>23.03075</v>
      </c>
      <c r="I30" s="421" t="s">
        <v>370</v>
      </c>
      <c r="J30" s="421" t="s">
        <v>371</v>
      </c>
      <c r="K30" s="96">
        <f t="shared" si="1"/>
        <v>6.033333333441988</v>
      </c>
      <c r="L30" s="97">
        <f t="shared" si="2"/>
        <v>362</v>
      </c>
      <c r="M30" s="95" t="s">
        <v>141</v>
      </c>
      <c r="N30" s="99"/>
      <c r="O30" s="100">
        <f t="shared" si="3"/>
        <v>10</v>
      </c>
      <c r="P30" s="101">
        <f t="shared" si="4"/>
        <v>13.887542250000001</v>
      </c>
      <c r="Q30" s="102" t="str">
        <f t="shared" si="5"/>
        <v>--</v>
      </c>
      <c r="R30" s="103" t="str">
        <f t="shared" si="6"/>
        <v>--</v>
      </c>
      <c r="S30" s="103" t="str">
        <f t="shared" si="7"/>
        <v>--</v>
      </c>
      <c r="T30" s="104" t="str">
        <f t="shared" si="8"/>
        <v>--</v>
      </c>
      <c r="U30" s="105" t="str">
        <f t="shared" si="9"/>
        <v>--</v>
      </c>
      <c r="V30" s="105" t="str">
        <f t="shared" si="10"/>
        <v>--</v>
      </c>
      <c r="W30" s="106" t="str">
        <f t="shared" si="11"/>
        <v>--</v>
      </c>
      <c r="X30" s="107" t="str">
        <f t="shared" si="12"/>
        <v>--</v>
      </c>
      <c r="Y30" s="108" t="str">
        <f t="shared" si="13"/>
        <v>--</v>
      </c>
      <c r="Z30" s="109" t="s">
        <v>139</v>
      </c>
      <c r="AA30" s="110">
        <f t="shared" si="14"/>
        <v>13.887542250000001</v>
      </c>
      <c r="AB30" s="111"/>
      <c r="AC30" s="1">
        <v>202857</v>
      </c>
    </row>
    <row r="31" spans="2:29" s="1" customFormat="1" ht="16.5" customHeight="1">
      <c r="B31" s="13"/>
      <c r="C31" s="81">
        <v>31</v>
      </c>
      <c r="D31" s="79" t="s">
        <v>24</v>
      </c>
      <c r="E31" s="79">
        <v>132</v>
      </c>
      <c r="F31" s="92">
        <v>25</v>
      </c>
      <c r="G31" s="93" t="s">
        <v>10</v>
      </c>
      <c r="H31" s="94">
        <f t="shared" si="0"/>
        <v>23.03075</v>
      </c>
      <c r="I31" s="421" t="s">
        <v>378</v>
      </c>
      <c r="J31" s="421" t="s">
        <v>379</v>
      </c>
      <c r="K31" s="96">
        <f t="shared" si="1"/>
        <v>5.816666666592937</v>
      </c>
      <c r="L31" s="97">
        <f t="shared" si="2"/>
        <v>349</v>
      </c>
      <c r="M31" s="95" t="s">
        <v>141</v>
      </c>
      <c r="N31" s="99"/>
      <c r="O31" s="100">
        <f t="shared" si="3"/>
        <v>10</v>
      </c>
      <c r="P31" s="101">
        <f t="shared" si="4"/>
        <v>13.403896500000002</v>
      </c>
      <c r="Q31" s="102" t="str">
        <f t="shared" si="5"/>
        <v>--</v>
      </c>
      <c r="R31" s="103" t="str">
        <f t="shared" si="6"/>
        <v>--</v>
      </c>
      <c r="S31" s="103" t="str">
        <f t="shared" si="7"/>
        <v>--</v>
      </c>
      <c r="T31" s="104" t="str">
        <f t="shared" si="8"/>
        <v>--</v>
      </c>
      <c r="U31" s="105" t="str">
        <f t="shared" si="9"/>
        <v>--</v>
      </c>
      <c r="V31" s="105" t="str">
        <f t="shared" si="10"/>
        <v>--</v>
      </c>
      <c r="W31" s="106" t="str">
        <f t="shared" si="11"/>
        <v>--</v>
      </c>
      <c r="X31" s="107" t="str">
        <f t="shared" si="12"/>
        <v>--</v>
      </c>
      <c r="Y31" s="108" t="str">
        <f t="shared" si="13"/>
        <v>--</v>
      </c>
      <c r="Z31" s="109" t="s">
        <v>139</v>
      </c>
      <c r="AA31" s="110">
        <f t="shared" si="14"/>
        <v>13.403896500000002</v>
      </c>
      <c r="AB31" s="111"/>
      <c r="AC31" s="1">
        <v>202860</v>
      </c>
    </row>
    <row r="32" spans="2:29" s="1" customFormat="1" ht="16.5" customHeight="1">
      <c r="B32" s="13"/>
      <c r="C32" s="81">
        <v>32</v>
      </c>
      <c r="D32" s="79" t="s">
        <v>145</v>
      </c>
      <c r="E32" s="79">
        <v>66</v>
      </c>
      <c r="F32" s="92">
        <v>60.94</v>
      </c>
      <c r="G32" s="93" t="s">
        <v>10</v>
      </c>
      <c r="H32" s="94">
        <f t="shared" si="0"/>
        <v>56.1397562</v>
      </c>
      <c r="I32" s="421" t="s">
        <v>388</v>
      </c>
      <c r="J32" s="421" t="s">
        <v>389</v>
      </c>
      <c r="K32" s="96">
        <f t="shared" si="1"/>
        <v>2.900000000023283</v>
      </c>
      <c r="L32" s="97">
        <f t="shared" si="2"/>
        <v>174</v>
      </c>
      <c r="M32" s="95" t="s">
        <v>141</v>
      </c>
      <c r="N32" s="99"/>
      <c r="O32" s="100">
        <f t="shared" si="3"/>
        <v>10</v>
      </c>
      <c r="P32" s="101">
        <f t="shared" si="4"/>
        <v>16.280529297999998</v>
      </c>
      <c r="Q32" s="102" t="str">
        <f t="shared" si="5"/>
        <v>--</v>
      </c>
      <c r="R32" s="103" t="str">
        <f t="shared" si="6"/>
        <v>--</v>
      </c>
      <c r="S32" s="103" t="str">
        <f t="shared" si="7"/>
        <v>--</v>
      </c>
      <c r="T32" s="104" t="str">
        <f t="shared" si="8"/>
        <v>--</v>
      </c>
      <c r="U32" s="105" t="str">
        <f t="shared" si="9"/>
        <v>--</v>
      </c>
      <c r="V32" s="105" t="str">
        <f t="shared" si="10"/>
        <v>--</v>
      </c>
      <c r="W32" s="106" t="str">
        <f t="shared" si="11"/>
        <v>--</v>
      </c>
      <c r="X32" s="107" t="str">
        <f t="shared" si="12"/>
        <v>--</v>
      </c>
      <c r="Y32" s="108" t="str">
        <f t="shared" si="13"/>
        <v>--</v>
      </c>
      <c r="Z32" s="109" t="s">
        <v>139</v>
      </c>
      <c r="AA32" s="110">
        <f t="shared" si="14"/>
        <v>16.280529297999998</v>
      </c>
      <c r="AB32" s="111"/>
      <c r="AC32" s="1">
        <v>202863</v>
      </c>
    </row>
    <row r="33" spans="2:29" s="1" customFormat="1" ht="16.5" customHeight="1">
      <c r="B33" s="13"/>
      <c r="C33" s="81">
        <v>33</v>
      </c>
      <c r="D33" s="79" t="s">
        <v>21</v>
      </c>
      <c r="E33" s="79">
        <v>132</v>
      </c>
      <c r="F33" s="92">
        <v>46.4</v>
      </c>
      <c r="G33" s="93" t="s">
        <v>10</v>
      </c>
      <c r="H33" s="94">
        <f t="shared" si="0"/>
        <v>42.745072</v>
      </c>
      <c r="I33" s="421" t="s">
        <v>390</v>
      </c>
      <c r="J33" s="421" t="s">
        <v>391</v>
      </c>
      <c r="K33" s="96">
        <f t="shared" si="1"/>
        <v>2.800000000046566</v>
      </c>
      <c r="L33" s="97">
        <f t="shared" si="2"/>
        <v>168</v>
      </c>
      <c r="M33" s="95" t="s">
        <v>138</v>
      </c>
      <c r="N33" s="99"/>
      <c r="O33" s="100">
        <f t="shared" si="3"/>
        <v>10</v>
      </c>
      <c r="P33" s="101" t="str">
        <f t="shared" si="4"/>
        <v>--</v>
      </c>
      <c r="Q33" s="102" t="str">
        <f t="shared" si="5"/>
        <v>--</v>
      </c>
      <c r="R33" s="103">
        <f t="shared" si="6"/>
        <v>427.45072</v>
      </c>
      <c r="S33" s="103">
        <f t="shared" si="7"/>
        <v>1196.8620159999998</v>
      </c>
      <c r="T33" s="104" t="str">
        <f t="shared" si="8"/>
        <v>--</v>
      </c>
      <c r="U33" s="105" t="str">
        <f t="shared" si="9"/>
        <v>--</v>
      </c>
      <c r="V33" s="105" t="str">
        <f t="shared" si="10"/>
        <v>--</v>
      </c>
      <c r="W33" s="106" t="str">
        <f t="shared" si="11"/>
        <v>--</v>
      </c>
      <c r="X33" s="107" t="str">
        <f t="shared" si="12"/>
        <v>--</v>
      </c>
      <c r="Y33" s="108" t="str">
        <f t="shared" si="13"/>
        <v>--</v>
      </c>
      <c r="Z33" s="109" t="s">
        <v>139</v>
      </c>
      <c r="AA33" s="110">
        <f t="shared" si="14"/>
        <v>1624.3127359999999</v>
      </c>
      <c r="AB33" s="111"/>
      <c r="AC33" s="1">
        <v>202864</v>
      </c>
    </row>
    <row r="34" spans="2:29" s="1" customFormat="1" ht="16.5" customHeight="1">
      <c r="B34" s="112"/>
      <c r="C34" s="81">
        <v>34</v>
      </c>
      <c r="D34" s="79" t="s">
        <v>20</v>
      </c>
      <c r="E34" s="79">
        <v>132</v>
      </c>
      <c r="F34" s="92">
        <v>51.51</v>
      </c>
      <c r="G34" s="93" t="s">
        <v>10</v>
      </c>
      <c r="H34" s="94">
        <f t="shared" si="0"/>
        <v>47.452557299999995</v>
      </c>
      <c r="I34" s="421" t="s">
        <v>418</v>
      </c>
      <c r="J34" s="421" t="s">
        <v>419</v>
      </c>
      <c r="K34" s="96">
        <f t="shared" si="1"/>
        <v>0.2999999999301508</v>
      </c>
      <c r="L34" s="97">
        <f t="shared" si="2"/>
        <v>18</v>
      </c>
      <c r="M34" s="95" t="s">
        <v>141</v>
      </c>
      <c r="N34" s="99"/>
      <c r="O34" s="100">
        <f t="shared" si="3"/>
        <v>10</v>
      </c>
      <c r="P34" s="101">
        <f t="shared" si="4"/>
        <v>1.423576719</v>
      </c>
      <c r="Q34" s="102" t="str">
        <f t="shared" si="5"/>
        <v>--</v>
      </c>
      <c r="R34" s="103" t="str">
        <f t="shared" si="6"/>
        <v>--</v>
      </c>
      <c r="S34" s="103" t="str">
        <f t="shared" si="7"/>
        <v>--</v>
      </c>
      <c r="T34" s="104" t="str">
        <f t="shared" si="8"/>
        <v>--</v>
      </c>
      <c r="U34" s="105" t="str">
        <f t="shared" si="9"/>
        <v>--</v>
      </c>
      <c r="V34" s="105" t="str">
        <f t="shared" si="10"/>
        <v>--</v>
      </c>
      <c r="W34" s="106" t="str">
        <f t="shared" si="11"/>
        <v>--</v>
      </c>
      <c r="X34" s="107" t="str">
        <f t="shared" si="12"/>
        <v>--</v>
      </c>
      <c r="Y34" s="108" t="str">
        <f t="shared" si="13"/>
        <v>--</v>
      </c>
      <c r="Z34" s="109" t="s">
        <v>139</v>
      </c>
      <c r="AA34" s="110">
        <f t="shared" si="14"/>
        <v>1.423576719</v>
      </c>
      <c r="AB34" s="111"/>
      <c r="AC34" s="1">
        <v>203152</v>
      </c>
    </row>
    <row r="35" spans="2:29" s="1" customFormat="1" ht="16.5" customHeight="1">
      <c r="B35" s="112"/>
      <c r="C35" s="81">
        <v>35</v>
      </c>
      <c r="D35" s="79" t="s">
        <v>143</v>
      </c>
      <c r="E35" s="79">
        <v>66</v>
      </c>
      <c r="F35" s="92">
        <v>31.5</v>
      </c>
      <c r="G35" s="93" t="s">
        <v>10</v>
      </c>
      <c r="H35" s="94">
        <f t="shared" si="0"/>
        <v>29.018745000000003</v>
      </c>
      <c r="I35" s="421" t="s">
        <v>420</v>
      </c>
      <c r="J35" s="421" t="s">
        <v>421</v>
      </c>
      <c r="K35" s="96">
        <f t="shared" si="1"/>
        <v>4.666666666686069</v>
      </c>
      <c r="L35" s="97">
        <f t="shared" si="2"/>
        <v>280</v>
      </c>
      <c r="M35" s="95" t="s">
        <v>141</v>
      </c>
      <c r="N35" s="99"/>
      <c r="O35" s="100">
        <f t="shared" si="3"/>
        <v>10</v>
      </c>
      <c r="P35" s="101">
        <f t="shared" si="4"/>
        <v>13.551753914999999</v>
      </c>
      <c r="Q35" s="102" t="str">
        <f t="shared" si="5"/>
        <v>--</v>
      </c>
      <c r="R35" s="103" t="str">
        <f t="shared" si="6"/>
        <v>--</v>
      </c>
      <c r="S35" s="103" t="str">
        <f t="shared" si="7"/>
        <v>--</v>
      </c>
      <c r="T35" s="104" t="str">
        <f t="shared" si="8"/>
        <v>--</v>
      </c>
      <c r="U35" s="105" t="str">
        <f t="shared" si="9"/>
        <v>--</v>
      </c>
      <c r="V35" s="105" t="str">
        <f t="shared" si="10"/>
        <v>--</v>
      </c>
      <c r="W35" s="106" t="str">
        <f t="shared" si="11"/>
        <v>--</v>
      </c>
      <c r="X35" s="107" t="str">
        <f t="shared" si="12"/>
        <v>--</v>
      </c>
      <c r="Y35" s="108" t="str">
        <f t="shared" si="13"/>
        <v>--</v>
      </c>
      <c r="Z35" s="109" t="s">
        <v>139</v>
      </c>
      <c r="AA35" s="110">
        <f t="shared" si="14"/>
        <v>13.551753914999999</v>
      </c>
      <c r="AB35" s="111"/>
      <c r="AC35" s="1">
        <v>203153</v>
      </c>
    </row>
    <row r="36" spans="2:29" s="1" customFormat="1" ht="16.5" customHeight="1">
      <c r="B36" s="112"/>
      <c r="C36" s="81">
        <v>36</v>
      </c>
      <c r="D36" s="79" t="s">
        <v>16</v>
      </c>
      <c r="E36" s="79">
        <v>132</v>
      </c>
      <c r="F36" s="92">
        <v>70.8</v>
      </c>
      <c r="G36" s="93" t="s">
        <v>12</v>
      </c>
      <c r="H36" s="94">
        <f t="shared" si="0"/>
        <v>65.223084</v>
      </c>
      <c r="I36" s="421" t="s">
        <v>422</v>
      </c>
      <c r="J36" s="421" t="s">
        <v>423</v>
      </c>
      <c r="K36" s="96">
        <f t="shared" si="1"/>
        <v>2.8666666665812954</v>
      </c>
      <c r="L36" s="97">
        <f t="shared" si="2"/>
        <v>172</v>
      </c>
      <c r="M36" s="95" t="s">
        <v>138</v>
      </c>
      <c r="N36" s="99"/>
      <c r="O36" s="100">
        <f t="shared" si="3"/>
        <v>50</v>
      </c>
      <c r="P36" s="101" t="str">
        <f t="shared" si="4"/>
        <v>--</v>
      </c>
      <c r="Q36" s="102" t="str">
        <f t="shared" si="5"/>
        <v>--</v>
      </c>
      <c r="R36" s="103">
        <f t="shared" si="6"/>
        <v>3261.1542</v>
      </c>
      <c r="S36" s="103">
        <f t="shared" si="7"/>
        <v>9359.512554</v>
      </c>
      <c r="T36" s="104" t="str">
        <f t="shared" si="8"/>
        <v>--</v>
      </c>
      <c r="U36" s="105" t="str">
        <f t="shared" si="9"/>
        <v>--</v>
      </c>
      <c r="V36" s="105" t="str">
        <f t="shared" si="10"/>
        <v>--</v>
      </c>
      <c r="W36" s="106" t="str">
        <f t="shared" si="11"/>
        <v>--</v>
      </c>
      <c r="X36" s="107" t="str">
        <f t="shared" si="12"/>
        <v>--</v>
      </c>
      <c r="Y36" s="108" t="str">
        <f t="shared" si="13"/>
        <v>--</v>
      </c>
      <c r="Z36" s="109" t="s">
        <v>139</v>
      </c>
      <c r="AA36" s="110">
        <f t="shared" si="14"/>
        <v>12620.666754000002</v>
      </c>
      <c r="AB36" s="111"/>
      <c r="AC36" s="1">
        <v>203154</v>
      </c>
    </row>
    <row r="37" spans="2:28" s="1" customFormat="1" ht="16.5" customHeight="1">
      <c r="B37" s="112"/>
      <c r="C37" s="81"/>
      <c r="D37" s="79"/>
      <c r="E37" s="79"/>
      <c r="F37" s="92"/>
      <c r="G37" s="93"/>
      <c r="H37" s="94">
        <f t="shared" si="0"/>
        <v>23.03075</v>
      </c>
      <c r="I37" s="421"/>
      <c r="J37" s="421"/>
      <c r="K37" s="96">
        <f t="shared" si="1"/>
      </c>
      <c r="L37" s="97">
        <f t="shared" si="2"/>
      </c>
      <c r="M37" s="95"/>
      <c r="N37" s="99"/>
      <c r="O37" s="100">
        <f t="shared" si="3"/>
        <v>10</v>
      </c>
      <c r="P37" s="101" t="str">
        <f t="shared" si="4"/>
        <v>--</v>
      </c>
      <c r="Q37" s="102" t="str">
        <f t="shared" si="5"/>
        <v>--</v>
      </c>
      <c r="R37" s="103" t="str">
        <f t="shared" si="6"/>
        <v>--</v>
      </c>
      <c r="S37" s="103" t="str">
        <f t="shared" si="7"/>
        <v>--</v>
      </c>
      <c r="T37" s="104" t="str">
        <f t="shared" si="8"/>
        <v>--</v>
      </c>
      <c r="U37" s="105" t="str">
        <f t="shared" si="9"/>
        <v>--</v>
      </c>
      <c r="V37" s="105" t="str">
        <f t="shared" si="10"/>
        <v>--</v>
      </c>
      <c r="W37" s="106" t="str">
        <f t="shared" si="11"/>
        <v>--</v>
      </c>
      <c r="X37" s="107" t="str">
        <f t="shared" si="12"/>
        <v>--</v>
      </c>
      <c r="Y37" s="108" t="str">
        <f t="shared" si="13"/>
        <v>--</v>
      </c>
      <c r="Z37" s="109"/>
      <c r="AA37" s="110">
        <f t="shared" si="14"/>
      </c>
      <c r="AB37" s="111"/>
    </row>
    <row r="38" spans="2:28" s="1" customFormat="1" ht="16.5" customHeight="1">
      <c r="B38" s="112"/>
      <c r="C38" s="81"/>
      <c r="D38" s="79"/>
      <c r="E38" s="79"/>
      <c r="F38" s="92"/>
      <c r="G38" s="93"/>
      <c r="H38" s="94">
        <f t="shared" si="0"/>
        <v>23.03075</v>
      </c>
      <c r="I38" s="421"/>
      <c r="J38" s="421"/>
      <c r="K38" s="96">
        <f t="shared" si="1"/>
      </c>
      <c r="L38" s="97">
        <f t="shared" si="2"/>
      </c>
      <c r="M38" s="95"/>
      <c r="N38" s="99"/>
      <c r="O38" s="100">
        <f t="shared" si="3"/>
        <v>10</v>
      </c>
      <c r="P38" s="101" t="str">
        <f t="shared" si="4"/>
        <v>--</v>
      </c>
      <c r="Q38" s="102" t="str">
        <f t="shared" si="5"/>
        <v>--</v>
      </c>
      <c r="R38" s="103" t="str">
        <f t="shared" si="6"/>
        <v>--</v>
      </c>
      <c r="S38" s="103" t="str">
        <f t="shared" si="7"/>
        <v>--</v>
      </c>
      <c r="T38" s="104" t="str">
        <f t="shared" si="8"/>
        <v>--</v>
      </c>
      <c r="U38" s="105" t="str">
        <f t="shared" si="9"/>
        <v>--</v>
      </c>
      <c r="V38" s="105" t="str">
        <f t="shared" si="10"/>
        <v>--</v>
      </c>
      <c r="W38" s="106" t="str">
        <f t="shared" si="11"/>
        <v>--</v>
      </c>
      <c r="X38" s="107" t="str">
        <f t="shared" si="12"/>
        <v>--</v>
      </c>
      <c r="Y38" s="108" t="str">
        <f t="shared" si="13"/>
        <v>--</v>
      </c>
      <c r="Z38" s="109"/>
      <c r="AA38" s="110">
        <f t="shared" si="14"/>
      </c>
      <c r="AB38" s="111"/>
    </row>
    <row r="39" spans="2:28" s="1" customFormat="1" ht="16.5" customHeight="1" thickBot="1">
      <c r="B39" s="13"/>
      <c r="C39" s="113"/>
      <c r="D39" s="345"/>
      <c r="E39" s="346"/>
      <c r="F39" s="347"/>
      <c r="G39" s="347"/>
      <c r="H39" s="115"/>
      <c r="I39" s="423"/>
      <c r="J39" s="423"/>
      <c r="K39" s="114"/>
      <c r="L39" s="114"/>
      <c r="M39" s="347"/>
      <c r="N39" s="348"/>
      <c r="O39" s="349"/>
      <c r="P39" s="350"/>
      <c r="Q39" s="351"/>
      <c r="R39" s="352"/>
      <c r="S39" s="353"/>
      <c r="T39" s="353"/>
      <c r="U39" s="354"/>
      <c r="V39" s="354"/>
      <c r="W39" s="354"/>
      <c r="X39" s="355"/>
      <c r="Y39" s="356"/>
      <c r="Z39" s="357"/>
      <c r="AA39" s="116"/>
      <c r="AB39" s="111"/>
    </row>
    <row r="40" spans="2:28" s="1" customFormat="1" ht="16.5" customHeight="1" thickBot="1" thickTop="1">
      <c r="B40" s="13"/>
      <c r="C40" s="117" t="s">
        <v>124</v>
      </c>
      <c r="D40" s="118" t="s">
        <v>1</v>
      </c>
      <c r="E40" s="119"/>
      <c r="F40" s="120"/>
      <c r="G40" s="120"/>
      <c r="H40" s="121"/>
      <c r="I40" s="121"/>
      <c r="J40" s="121"/>
      <c r="K40" s="121"/>
      <c r="L40" s="121"/>
      <c r="M40" s="121"/>
      <c r="N40" s="122"/>
      <c r="O40" s="122"/>
      <c r="P40" s="123">
        <f aca="true" t="shared" si="15" ref="P40:Y40">SUM(P19:P39)</f>
        <v>123.87595563999997</v>
      </c>
      <c r="Q40" s="124">
        <f t="shared" si="15"/>
        <v>0</v>
      </c>
      <c r="R40" s="125">
        <f t="shared" si="15"/>
        <v>11190.180809999998</v>
      </c>
      <c r="S40" s="125">
        <f t="shared" si="15"/>
        <v>13425.1953376</v>
      </c>
      <c r="T40" s="125">
        <f t="shared" si="15"/>
        <v>0</v>
      </c>
      <c r="U40" s="126">
        <f t="shared" si="15"/>
        <v>0</v>
      </c>
      <c r="V40" s="126">
        <f t="shared" si="15"/>
        <v>0</v>
      </c>
      <c r="W40" s="126">
        <f t="shared" si="15"/>
        <v>0</v>
      </c>
      <c r="X40" s="127">
        <f t="shared" si="15"/>
        <v>0</v>
      </c>
      <c r="Y40" s="128">
        <f t="shared" si="15"/>
        <v>0</v>
      </c>
      <c r="Z40" s="129"/>
      <c r="AA40" s="437">
        <f>ROUND(SUM(AA19:AA39),2)</f>
        <v>40858.55</v>
      </c>
      <c r="AB40" s="131"/>
    </row>
    <row r="41" spans="2:28" s="132" customFormat="1" ht="9.75" thickTop="1">
      <c r="B41" s="133"/>
      <c r="C41" s="134"/>
      <c r="D41" s="135"/>
      <c r="E41" s="136"/>
      <c r="F41" s="137"/>
      <c r="G41" s="137"/>
      <c r="H41" s="138"/>
      <c r="I41" s="138"/>
      <c r="J41" s="138"/>
      <c r="K41" s="138"/>
      <c r="L41" s="138"/>
      <c r="M41" s="138"/>
      <c r="N41" s="139"/>
      <c r="O41" s="139"/>
      <c r="P41" s="140"/>
      <c r="Q41" s="140"/>
      <c r="R41" s="141"/>
      <c r="S41" s="141"/>
      <c r="T41" s="142"/>
      <c r="U41" s="142"/>
      <c r="V41" s="142"/>
      <c r="W41" s="142"/>
      <c r="X41" s="142"/>
      <c r="Y41" s="142"/>
      <c r="Z41" s="142"/>
      <c r="AA41" s="143"/>
      <c r="AB41" s="144"/>
    </row>
    <row r="42" spans="2:28" s="1" customFormat="1" ht="16.5" customHeight="1" thickBot="1">
      <c r="B42" s="145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7"/>
    </row>
    <row r="43" spans="2:28" ht="13.5" thickTop="1">
      <c r="B43" s="148"/>
      <c r="AB43" s="148"/>
    </row>
    <row r="88" ht="12.75">
      <c r="B88" s="148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75" zoomScaleNormal="75" workbookViewId="0" topLeftCell="A1">
      <selection activeCell="A49" sqref="A49"/>
    </sheetView>
  </sheetViews>
  <sheetFormatPr defaultColWidth="11.421875" defaultRowHeight="12.75"/>
  <cols>
    <col min="1" max="2" width="15.7109375" style="533" customWidth="1"/>
    <col min="3" max="3" width="4.7109375" style="533" customWidth="1"/>
    <col min="4" max="4" width="45.7109375" style="533" customWidth="1"/>
    <col min="5" max="6" width="9.7109375" style="533" customWidth="1"/>
    <col min="7" max="7" width="3.7109375" style="533" bestFit="1" customWidth="1"/>
    <col min="8" max="8" width="4.421875" style="533" hidden="1" customWidth="1"/>
    <col min="9" max="9" width="7.00390625" style="533" hidden="1" customWidth="1"/>
    <col min="10" max="11" width="15.7109375" style="533" customWidth="1"/>
    <col min="12" max="14" width="9.7109375" style="533" customWidth="1"/>
    <col min="15" max="15" width="8.7109375" style="533" customWidth="1"/>
    <col min="16" max="16" width="5.421875" style="533" customWidth="1"/>
    <col min="17" max="17" width="5.8515625" style="533" customWidth="1"/>
    <col min="18" max="19" width="12.28125" style="533" hidden="1" customWidth="1"/>
    <col min="20" max="20" width="9.8515625" style="533" hidden="1" customWidth="1"/>
    <col min="21" max="21" width="8.28125" style="533" hidden="1" customWidth="1"/>
    <col min="22" max="25" width="5.7109375" style="533" hidden="1" customWidth="1"/>
    <col min="26" max="26" width="12.28125" style="533" hidden="1" customWidth="1"/>
    <col min="27" max="27" width="13.421875" style="533" hidden="1" customWidth="1"/>
    <col min="28" max="28" width="9.7109375" style="533" customWidth="1"/>
    <col min="29" max="30" width="15.7109375" style="533" customWidth="1"/>
    <col min="31" max="31" width="30.421875" style="533" customWidth="1"/>
    <col min="32" max="32" width="3.140625" style="533" customWidth="1"/>
    <col min="33" max="33" width="3.57421875" style="533" customWidth="1"/>
    <col min="34" max="34" width="24.28125" style="533" customWidth="1"/>
    <col min="35" max="35" width="4.7109375" style="533" customWidth="1"/>
    <col min="36" max="36" width="7.57421875" style="533" customWidth="1"/>
    <col min="37" max="38" width="4.140625" style="533" customWidth="1"/>
    <col min="39" max="39" width="7.140625" style="533" customWidth="1"/>
    <col min="40" max="40" width="5.28125" style="533" customWidth="1"/>
    <col min="41" max="41" width="5.421875" style="533" customWidth="1"/>
    <col min="42" max="42" width="4.7109375" style="533" customWidth="1"/>
    <col min="43" max="43" width="5.28125" style="533" customWidth="1"/>
    <col min="44" max="45" width="13.28125" style="533" customWidth="1"/>
    <col min="46" max="46" width="6.57421875" style="533" customWidth="1"/>
    <col min="47" max="47" width="6.421875" style="533" customWidth="1"/>
    <col min="48" max="51" width="11.421875" style="533" customWidth="1"/>
    <col min="52" max="52" width="12.7109375" style="533" customWidth="1"/>
    <col min="53" max="55" width="11.421875" style="533" customWidth="1"/>
    <col min="56" max="56" width="21.00390625" style="533" customWidth="1"/>
    <col min="57" max="16384" width="11.421875" style="533" customWidth="1"/>
  </cols>
  <sheetData>
    <row r="1" spans="1:30" s="534" customFormat="1" ht="26.25">
      <c r="A1" s="533"/>
      <c r="C1" s="533"/>
      <c r="E1" s="533"/>
      <c r="G1" s="533"/>
      <c r="I1" s="533"/>
      <c r="K1" s="533"/>
      <c r="M1" s="533"/>
      <c r="O1" s="533"/>
      <c r="Q1" s="533"/>
      <c r="S1" s="533"/>
      <c r="U1" s="533"/>
      <c r="W1" s="533"/>
      <c r="Y1" s="533"/>
      <c r="AD1" s="535"/>
    </row>
    <row r="2" spans="1:30" s="534" customFormat="1" ht="26.25">
      <c r="A2" s="536"/>
      <c r="B2" s="537" t="str">
        <f>+'TOT-0901'!B2</f>
        <v>ANEXO II al Memorándum D.T.E.E. N°  761  /2010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</row>
    <row r="3" s="539" customFormat="1" ht="12.75">
      <c r="A3" s="538"/>
    </row>
    <row r="4" spans="1:2" s="542" customFormat="1" ht="11.25">
      <c r="A4" s="540" t="s">
        <v>72</v>
      </c>
      <c r="B4" s="541"/>
    </row>
    <row r="5" spans="1:2" s="542" customFormat="1" ht="11.25">
      <c r="A5" s="540" t="s">
        <v>73</v>
      </c>
      <c r="B5" s="541"/>
    </row>
    <row r="6" s="539" customFormat="1" ht="13.5" thickBot="1"/>
    <row r="7" spans="2:30" s="539" customFormat="1" ht="13.5" thickTop="1">
      <c r="B7" s="543"/>
      <c r="C7" s="544"/>
      <c r="D7" s="544"/>
      <c r="E7" s="545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6"/>
    </row>
    <row r="8" spans="2:30" s="547" customFormat="1" ht="20.25">
      <c r="B8" s="548"/>
      <c r="C8" s="549"/>
      <c r="D8" s="24" t="s">
        <v>74</v>
      </c>
      <c r="E8" s="549"/>
      <c r="F8" s="549"/>
      <c r="G8" s="549"/>
      <c r="H8" s="549"/>
      <c r="N8" s="549"/>
      <c r="O8" s="549"/>
      <c r="P8" s="550"/>
      <c r="Q8" s="550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51"/>
    </row>
    <row r="9" spans="2:30" s="539" customFormat="1" ht="12.75">
      <c r="B9" s="552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4"/>
    </row>
    <row r="10" spans="2:30" s="547" customFormat="1" ht="20.25">
      <c r="B10" s="548"/>
      <c r="C10" s="549"/>
      <c r="D10" s="550" t="s">
        <v>75</v>
      </c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51"/>
    </row>
    <row r="11" spans="2:30" s="539" customFormat="1" ht="12.75">
      <c r="B11" s="552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4"/>
    </row>
    <row r="12" spans="2:30" s="547" customFormat="1" ht="20.25">
      <c r="B12" s="548"/>
      <c r="C12" s="549"/>
      <c r="D12" s="550" t="s">
        <v>471</v>
      </c>
      <c r="E12" s="549"/>
      <c r="F12" s="549"/>
      <c r="G12" s="549"/>
      <c r="I12" s="549"/>
      <c r="J12" s="549"/>
      <c r="K12" s="549"/>
      <c r="L12" s="549"/>
      <c r="M12" s="549"/>
      <c r="N12" s="549"/>
      <c r="O12" s="549"/>
      <c r="P12" s="550"/>
      <c r="Q12" s="550"/>
      <c r="R12" s="549"/>
      <c r="S12" s="549"/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51"/>
    </row>
    <row r="13" spans="2:30" s="539" customFormat="1" ht="12.75">
      <c r="B13" s="552"/>
      <c r="C13" s="553"/>
      <c r="D13" s="553"/>
      <c r="H13" s="555"/>
      <c r="I13" s="555"/>
      <c r="J13" s="555"/>
      <c r="K13" s="555"/>
      <c r="L13" s="555"/>
      <c r="M13" s="555"/>
      <c r="N13" s="555"/>
      <c r="O13" s="555"/>
      <c r="P13" s="555"/>
      <c r="Q13" s="555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4"/>
    </row>
    <row r="14" spans="2:30" s="556" customFormat="1" ht="19.5">
      <c r="B14" s="557" t="str">
        <f>+'TOT-0901'!B14</f>
        <v>Desde el 01 al 31 de enero de 2009</v>
      </c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9"/>
      <c r="O14" s="559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60"/>
    </row>
    <row r="15" spans="2:30" s="539" customFormat="1" ht="16.5" customHeight="1" thickBot="1">
      <c r="B15" s="552"/>
      <c r="C15" s="553"/>
      <c r="D15" s="553"/>
      <c r="E15" s="561"/>
      <c r="F15" s="561"/>
      <c r="G15" s="553"/>
      <c r="H15" s="553"/>
      <c r="I15" s="553"/>
      <c r="J15" s="562"/>
      <c r="K15" s="553"/>
      <c r="L15" s="553"/>
      <c r="M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4"/>
    </row>
    <row r="16" spans="2:30" s="539" customFormat="1" ht="16.5" customHeight="1" thickBot="1" thickTop="1">
      <c r="B16" s="552"/>
      <c r="C16" s="553"/>
      <c r="D16" s="563" t="s">
        <v>455</v>
      </c>
      <c r="E16" s="564">
        <v>96.407</v>
      </c>
      <c r="F16" s="565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4"/>
    </row>
    <row r="17" spans="2:30" s="539" customFormat="1" ht="16.5" customHeight="1" thickBot="1" thickTop="1">
      <c r="B17" s="552"/>
      <c r="C17" s="553"/>
      <c r="D17" s="563" t="s">
        <v>456</v>
      </c>
      <c r="E17" s="564">
        <v>92.123</v>
      </c>
      <c r="F17" s="565"/>
      <c r="G17" s="553"/>
      <c r="H17" s="553"/>
      <c r="I17" s="553"/>
      <c r="J17" s="566"/>
      <c r="K17" s="567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68"/>
      <c r="W17" s="568"/>
      <c r="X17" s="568"/>
      <c r="Y17" s="568"/>
      <c r="Z17" s="568"/>
      <c r="AA17" s="568"/>
      <c r="AB17" s="568"/>
      <c r="AD17" s="554"/>
    </row>
    <row r="18" spans="2:30" s="539" customFormat="1" ht="16.5" customHeight="1" thickBot="1" thickTop="1">
      <c r="B18" s="552"/>
      <c r="C18" s="553"/>
      <c r="D18" s="553"/>
      <c r="E18" s="569"/>
      <c r="F18" s="553"/>
      <c r="G18" s="553"/>
      <c r="H18" s="553"/>
      <c r="I18" s="553"/>
      <c r="J18" s="553"/>
      <c r="K18" s="553"/>
      <c r="L18" s="553"/>
      <c r="M18" s="553"/>
      <c r="N18" s="570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4"/>
    </row>
    <row r="19" spans="2:30" s="539" customFormat="1" ht="33.75" customHeight="1" thickBot="1" thickTop="1">
      <c r="B19" s="552"/>
      <c r="C19" s="571" t="s">
        <v>82</v>
      </c>
      <c r="D19" s="572" t="s">
        <v>8</v>
      </c>
      <c r="E19" s="573" t="s">
        <v>83</v>
      </c>
      <c r="F19" s="574" t="s">
        <v>84</v>
      </c>
      <c r="G19" s="575" t="s">
        <v>457</v>
      </c>
      <c r="H19" s="576" t="s">
        <v>458</v>
      </c>
      <c r="I19" s="577" t="s">
        <v>85</v>
      </c>
      <c r="J19" s="572" t="s">
        <v>86</v>
      </c>
      <c r="K19" s="578" t="s">
        <v>87</v>
      </c>
      <c r="L19" s="579" t="s">
        <v>459</v>
      </c>
      <c r="M19" s="574" t="s">
        <v>460</v>
      </c>
      <c r="N19" s="579" t="s">
        <v>123</v>
      </c>
      <c r="O19" s="574" t="s">
        <v>461</v>
      </c>
      <c r="P19" s="578" t="s">
        <v>462</v>
      </c>
      <c r="Q19" s="572" t="s">
        <v>109</v>
      </c>
      <c r="R19" s="580" t="s">
        <v>92</v>
      </c>
      <c r="S19" s="581" t="s">
        <v>93</v>
      </c>
      <c r="T19" s="582" t="s">
        <v>463</v>
      </c>
      <c r="U19" s="583"/>
      <c r="V19" s="584"/>
      <c r="W19" s="585" t="s">
        <v>464</v>
      </c>
      <c r="X19" s="586"/>
      <c r="Y19" s="587"/>
      <c r="Z19" s="588" t="s">
        <v>96</v>
      </c>
      <c r="AA19" s="589" t="s">
        <v>465</v>
      </c>
      <c r="AB19" s="590" t="s">
        <v>466</v>
      </c>
      <c r="AC19" s="590" t="s">
        <v>99</v>
      </c>
      <c r="AD19" s="591"/>
    </row>
    <row r="20" spans="2:30" s="539" customFormat="1" ht="16.5" customHeight="1" thickTop="1">
      <c r="B20" s="552"/>
      <c r="C20" s="592"/>
      <c r="D20" s="593"/>
      <c r="E20" s="594"/>
      <c r="F20" s="595"/>
      <c r="G20" s="594"/>
      <c r="H20" s="596"/>
      <c r="I20" s="597"/>
      <c r="J20" s="598"/>
      <c r="K20" s="599"/>
      <c r="L20" s="600"/>
      <c r="M20" s="601"/>
      <c r="N20" s="602"/>
      <c r="O20" s="603"/>
      <c r="P20" s="604"/>
      <c r="Q20" s="604"/>
      <c r="R20" s="605"/>
      <c r="S20" s="606"/>
      <c r="T20" s="607"/>
      <c r="U20" s="608"/>
      <c r="V20" s="609"/>
      <c r="W20" s="610"/>
      <c r="X20" s="611"/>
      <c r="Y20" s="612"/>
      <c r="Z20" s="613"/>
      <c r="AA20" s="614"/>
      <c r="AB20" s="615"/>
      <c r="AC20" s="616"/>
      <c r="AD20" s="617"/>
    </row>
    <row r="21" spans="2:30" s="539" customFormat="1" ht="16.5" customHeight="1">
      <c r="B21" s="552"/>
      <c r="C21" s="618">
        <v>8</v>
      </c>
      <c r="D21" s="618" t="s">
        <v>18</v>
      </c>
      <c r="E21" s="619">
        <v>132</v>
      </c>
      <c r="F21" s="620">
        <v>90.23</v>
      </c>
      <c r="G21" s="619" t="s">
        <v>10</v>
      </c>
      <c r="H21" s="596">
        <f aca="true" t="shared" si="0" ref="H21:H26">IF(G21="A",150,IF(G21="B",50,10))</f>
        <v>10</v>
      </c>
      <c r="I21" s="597">
        <f aca="true" t="shared" si="1" ref="I21:I26">IF(E21=220,IF(F21&lt;100,100*$E$16/100,F21*$E$16/100),IF(F21&lt;100,100*$E$17/100,F21*$E$17/100))</f>
        <v>92.123</v>
      </c>
      <c r="J21" s="621" t="s">
        <v>233</v>
      </c>
      <c r="K21" s="622" t="s">
        <v>234</v>
      </c>
      <c r="L21" s="600">
        <f aca="true" t="shared" si="2" ref="L21:L26">IF(D21="","",(K21-J21)*24)</f>
        <v>1.3666666665812954</v>
      </c>
      <c r="M21" s="601">
        <f aca="true" t="shared" si="3" ref="M21:M26">IF(D21="","",ROUND((K21-J21)*24*60,0))</f>
        <v>82</v>
      </c>
      <c r="N21" s="602" t="s">
        <v>138</v>
      </c>
      <c r="O21" s="603" t="str">
        <f aca="true" t="shared" si="4" ref="O21:O26">IF(D21="","","--")</f>
        <v>--</v>
      </c>
      <c r="P21" s="604" t="str">
        <f aca="true" t="shared" si="5" ref="P21:P26">IF(D21="","","NO")</f>
        <v>NO</v>
      </c>
      <c r="Q21" s="604" t="str">
        <f aca="true" t="shared" si="6" ref="Q21:Q26">IF(D21="","",IF(OR(N21="P",N21="RP"),"--","NO"))</f>
        <v>NO</v>
      </c>
      <c r="R21" s="605" t="str">
        <f aca="true" t="shared" si="7" ref="R21:R26">IF(N21="P",I21*H21*ROUND(M21/60,2)*0.01,"--")</f>
        <v>--</v>
      </c>
      <c r="S21" s="606" t="str">
        <f aca="true" t="shared" si="8" ref="S21:S26">IF(N21="RP",I21*H21*ROUND(M21/60,2)*0.01*O21/100,"--")</f>
        <v>--</v>
      </c>
      <c r="T21" s="607">
        <v>0</v>
      </c>
      <c r="U21" s="608">
        <f aca="true" t="shared" si="9" ref="U21:U26">IF(AND(N21="F",M21&gt;=10),I21*H21*IF(P21="SI",1.2,1)*IF(M21&lt;=180,ROUND(M21/60,2),3),"--")</f>
        <v>1262.0851</v>
      </c>
      <c r="V21" s="609" t="str">
        <f aca="true" t="shared" si="10" ref="V21:V26">IF(AND(N21="F",M21&gt;180),(ROUND(M21/60,2)-3)*I21*H21*0.1*IF(P21="SI",1.2,1),"--")</f>
        <v>--</v>
      </c>
      <c r="W21" s="610" t="str">
        <f aca="true" t="shared" si="11" ref="W21:W26">IF(AND(N21="R",Q21="NO"),I21*H21*O21/100*IF(P21="SI",1.2,1),"--")</f>
        <v>--</v>
      </c>
      <c r="X21" s="611" t="str">
        <f aca="true" t="shared" si="12" ref="X21:X26">IF(AND(N21="R",M21&gt;=10),I21*H21*O21/100*IF(P21="SI",1.2,1)*IF(M21&lt;=180,ROUND(M21/60,2),3),"--")</f>
        <v>--</v>
      </c>
      <c r="Y21" s="612" t="str">
        <f aca="true" t="shared" si="13" ref="Y21:Y26">IF(AND(N21="R",M21&gt;180),(ROUND(M21/60,2)-3)*I21*H21*0.1*O21/100*IF(P21="SI",1.2,1),"--")</f>
        <v>--</v>
      </c>
      <c r="Z21" s="613" t="str">
        <f aca="true" t="shared" si="14" ref="Z21:Z26">IF(N21="RF",ROUND(M21/60,2)*I21*H21*0.1*IF(P21="SI",1.2,1),"--")</f>
        <v>--</v>
      </c>
      <c r="AA21" s="614" t="str">
        <f aca="true" t="shared" si="15" ref="AA21:AA26">IF(N21="RR",ROUND(M21/60,2)*I21*H21*0.1*O21/100*IF(P21="SI",1.2,1),"--")</f>
        <v>--</v>
      </c>
      <c r="AB21" s="682" t="str">
        <f aca="true" t="shared" si="16" ref="AB21:AB26">IF(D21="","","SI")</f>
        <v>SI</v>
      </c>
      <c r="AC21" s="616">
        <f aca="true" t="shared" si="17" ref="AC21:AC26">IF(D21="","",SUM(R21:AA21)*IF(AB21="SI",1,2))</f>
        <v>1262.0851</v>
      </c>
      <c r="AD21" s="617"/>
    </row>
    <row r="22" spans="2:30" s="539" customFormat="1" ht="16.5" customHeight="1">
      <c r="B22" s="552"/>
      <c r="C22" s="623"/>
      <c r="D22" s="618"/>
      <c r="E22" s="619"/>
      <c r="F22" s="624"/>
      <c r="G22" s="619"/>
      <c r="H22" s="596">
        <f t="shared" si="0"/>
        <v>10</v>
      </c>
      <c r="I22" s="597">
        <f t="shared" si="1"/>
        <v>92.123</v>
      </c>
      <c r="J22" s="621"/>
      <c r="K22" s="622"/>
      <c r="L22" s="600">
        <f t="shared" si="2"/>
      </c>
      <c r="M22" s="601">
        <f t="shared" si="3"/>
      </c>
      <c r="N22" s="602"/>
      <c r="O22" s="603">
        <f t="shared" si="4"/>
      </c>
      <c r="P22" s="604">
        <f t="shared" si="5"/>
      </c>
      <c r="Q22" s="604">
        <f t="shared" si="6"/>
      </c>
      <c r="R22" s="605" t="str">
        <f t="shared" si="7"/>
        <v>--</v>
      </c>
      <c r="S22" s="606" t="str">
        <f t="shared" si="8"/>
        <v>--</v>
      </c>
      <c r="T22" s="607">
        <v>0</v>
      </c>
      <c r="U22" s="608" t="str">
        <f t="shared" si="9"/>
        <v>--</v>
      </c>
      <c r="V22" s="609" t="str">
        <f t="shared" si="10"/>
        <v>--</v>
      </c>
      <c r="W22" s="610" t="str">
        <f t="shared" si="11"/>
        <v>--</v>
      </c>
      <c r="X22" s="611" t="str">
        <f t="shared" si="12"/>
        <v>--</v>
      </c>
      <c r="Y22" s="612" t="str">
        <f t="shared" si="13"/>
        <v>--</v>
      </c>
      <c r="Z22" s="613" t="str">
        <f t="shared" si="14"/>
        <v>--</v>
      </c>
      <c r="AA22" s="614" t="str">
        <f t="shared" si="15"/>
        <v>--</v>
      </c>
      <c r="AB22" s="615">
        <f t="shared" si="16"/>
      </c>
      <c r="AC22" s="616">
        <f t="shared" si="17"/>
      </c>
      <c r="AD22" s="617"/>
    </row>
    <row r="23" spans="2:30" s="539" customFormat="1" ht="16.5" customHeight="1">
      <c r="B23" s="552"/>
      <c r="C23" s="592"/>
      <c r="D23" s="618"/>
      <c r="E23" s="619"/>
      <c r="F23" s="624"/>
      <c r="G23" s="619"/>
      <c r="H23" s="596">
        <f t="shared" si="0"/>
        <v>10</v>
      </c>
      <c r="I23" s="597">
        <f t="shared" si="1"/>
        <v>92.123</v>
      </c>
      <c r="J23" s="621"/>
      <c r="K23" s="622"/>
      <c r="L23" s="600">
        <f t="shared" si="2"/>
      </c>
      <c r="M23" s="601">
        <f t="shared" si="3"/>
      </c>
      <c r="N23" s="602"/>
      <c r="O23" s="603">
        <f t="shared" si="4"/>
      </c>
      <c r="P23" s="604">
        <f t="shared" si="5"/>
      </c>
      <c r="Q23" s="604">
        <f t="shared" si="6"/>
      </c>
      <c r="R23" s="605" t="str">
        <f t="shared" si="7"/>
        <v>--</v>
      </c>
      <c r="S23" s="606" t="str">
        <f t="shared" si="8"/>
        <v>--</v>
      </c>
      <c r="T23" s="607">
        <v>0</v>
      </c>
      <c r="U23" s="608" t="str">
        <f t="shared" si="9"/>
        <v>--</v>
      </c>
      <c r="V23" s="609" t="str">
        <f t="shared" si="10"/>
        <v>--</v>
      </c>
      <c r="W23" s="610" t="str">
        <f t="shared" si="11"/>
        <v>--</v>
      </c>
      <c r="X23" s="611" t="str">
        <f t="shared" si="12"/>
        <v>--</v>
      </c>
      <c r="Y23" s="612" t="str">
        <f t="shared" si="13"/>
        <v>--</v>
      </c>
      <c r="Z23" s="613" t="str">
        <f t="shared" si="14"/>
        <v>--</v>
      </c>
      <c r="AA23" s="614" t="str">
        <f t="shared" si="15"/>
        <v>--</v>
      </c>
      <c r="AB23" s="615">
        <f t="shared" si="16"/>
      </c>
      <c r="AC23" s="616">
        <f t="shared" si="17"/>
      </c>
      <c r="AD23" s="617"/>
    </row>
    <row r="24" spans="2:30" s="539" customFormat="1" ht="16.5" customHeight="1">
      <c r="B24" s="552"/>
      <c r="C24" s="592"/>
      <c r="D24" s="618"/>
      <c r="E24" s="619"/>
      <c r="F24" s="624"/>
      <c r="G24" s="619"/>
      <c r="H24" s="596">
        <f t="shared" si="0"/>
        <v>10</v>
      </c>
      <c r="I24" s="597">
        <f t="shared" si="1"/>
        <v>92.123</v>
      </c>
      <c r="J24" s="621"/>
      <c r="K24" s="625"/>
      <c r="L24" s="600">
        <f t="shared" si="2"/>
      </c>
      <c r="M24" s="601">
        <f t="shared" si="3"/>
      </c>
      <c r="N24" s="602"/>
      <c r="O24" s="603">
        <f t="shared" si="4"/>
      </c>
      <c r="P24" s="604">
        <f t="shared" si="5"/>
      </c>
      <c r="Q24" s="604">
        <f t="shared" si="6"/>
      </c>
      <c r="R24" s="605" t="str">
        <f t="shared" si="7"/>
        <v>--</v>
      </c>
      <c r="S24" s="606" t="str">
        <f t="shared" si="8"/>
        <v>--</v>
      </c>
      <c r="T24" s="607">
        <v>0</v>
      </c>
      <c r="U24" s="608" t="str">
        <f t="shared" si="9"/>
        <v>--</v>
      </c>
      <c r="V24" s="609" t="str">
        <f t="shared" si="10"/>
        <v>--</v>
      </c>
      <c r="W24" s="610" t="str">
        <f t="shared" si="11"/>
        <v>--</v>
      </c>
      <c r="X24" s="611" t="str">
        <f t="shared" si="12"/>
        <v>--</v>
      </c>
      <c r="Y24" s="612" t="str">
        <f t="shared" si="13"/>
        <v>--</v>
      </c>
      <c r="Z24" s="613" t="str">
        <f t="shared" si="14"/>
        <v>--</v>
      </c>
      <c r="AA24" s="614" t="str">
        <f t="shared" si="15"/>
        <v>--</v>
      </c>
      <c r="AB24" s="615">
        <f t="shared" si="16"/>
      </c>
      <c r="AC24" s="616">
        <f t="shared" si="17"/>
      </c>
      <c r="AD24" s="617"/>
    </row>
    <row r="25" spans="2:30" s="539" customFormat="1" ht="16.5" customHeight="1">
      <c r="B25" s="552"/>
      <c r="C25" s="623"/>
      <c r="D25" s="618"/>
      <c r="E25" s="619"/>
      <c r="F25" s="624"/>
      <c r="G25" s="619"/>
      <c r="H25" s="596">
        <f t="shared" si="0"/>
        <v>10</v>
      </c>
      <c r="I25" s="597">
        <f t="shared" si="1"/>
        <v>92.123</v>
      </c>
      <c r="J25" s="621"/>
      <c r="K25" s="625"/>
      <c r="L25" s="600">
        <f t="shared" si="2"/>
      </c>
      <c r="M25" s="601">
        <f t="shared" si="3"/>
      </c>
      <c r="N25" s="602"/>
      <c r="O25" s="603">
        <f t="shared" si="4"/>
      </c>
      <c r="P25" s="604">
        <f t="shared" si="5"/>
      </c>
      <c r="Q25" s="604">
        <f t="shared" si="6"/>
      </c>
      <c r="R25" s="605" t="str">
        <f t="shared" si="7"/>
        <v>--</v>
      </c>
      <c r="S25" s="606" t="str">
        <f t="shared" si="8"/>
        <v>--</v>
      </c>
      <c r="T25" s="607">
        <v>0</v>
      </c>
      <c r="U25" s="608" t="str">
        <f t="shared" si="9"/>
        <v>--</v>
      </c>
      <c r="V25" s="609" t="str">
        <f t="shared" si="10"/>
        <v>--</v>
      </c>
      <c r="W25" s="610" t="str">
        <f t="shared" si="11"/>
        <v>--</v>
      </c>
      <c r="X25" s="611" t="str">
        <f t="shared" si="12"/>
        <v>--</v>
      </c>
      <c r="Y25" s="612" t="str">
        <f t="shared" si="13"/>
        <v>--</v>
      </c>
      <c r="Z25" s="613" t="str">
        <f t="shared" si="14"/>
        <v>--</v>
      </c>
      <c r="AA25" s="614" t="str">
        <f t="shared" si="15"/>
        <v>--</v>
      </c>
      <c r="AB25" s="615">
        <f t="shared" si="16"/>
      </c>
      <c r="AC25" s="616">
        <f t="shared" si="17"/>
      </c>
      <c r="AD25" s="617"/>
    </row>
    <row r="26" spans="2:30" s="539" customFormat="1" ht="16.5" customHeight="1">
      <c r="B26" s="552"/>
      <c r="C26" s="592"/>
      <c r="D26" s="592"/>
      <c r="E26" s="626"/>
      <c r="F26" s="627"/>
      <c r="G26" s="626"/>
      <c r="H26" s="596">
        <f t="shared" si="0"/>
        <v>10</v>
      </c>
      <c r="I26" s="597">
        <f t="shared" si="1"/>
        <v>92.123</v>
      </c>
      <c r="J26" s="628"/>
      <c r="K26" s="629"/>
      <c r="L26" s="600">
        <f t="shared" si="2"/>
      </c>
      <c r="M26" s="601">
        <f t="shared" si="3"/>
      </c>
      <c r="N26" s="602"/>
      <c r="O26" s="603">
        <f t="shared" si="4"/>
      </c>
      <c r="P26" s="604">
        <f t="shared" si="5"/>
      </c>
      <c r="Q26" s="604">
        <f t="shared" si="6"/>
      </c>
      <c r="R26" s="605" t="str">
        <f t="shared" si="7"/>
        <v>--</v>
      </c>
      <c r="S26" s="606" t="str">
        <f t="shared" si="8"/>
        <v>--</v>
      </c>
      <c r="T26" s="607">
        <v>0</v>
      </c>
      <c r="U26" s="608" t="str">
        <f t="shared" si="9"/>
        <v>--</v>
      </c>
      <c r="V26" s="609" t="str">
        <f t="shared" si="10"/>
        <v>--</v>
      </c>
      <c r="W26" s="610" t="str">
        <f t="shared" si="11"/>
        <v>--</v>
      </c>
      <c r="X26" s="611" t="str">
        <f t="shared" si="12"/>
        <v>--</v>
      </c>
      <c r="Y26" s="612" t="str">
        <f t="shared" si="13"/>
        <v>--</v>
      </c>
      <c r="Z26" s="613" t="str">
        <f t="shared" si="14"/>
        <v>--</v>
      </c>
      <c r="AA26" s="614" t="str">
        <f t="shared" si="15"/>
        <v>--</v>
      </c>
      <c r="AB26" s="615">
        <f t="shared" si="16"/>
      </c>
      <c r="AC26" s="616">
        <f t="shared" si="17"/>
      </c>
      <c r="AD26" s="617"/>
    </row>
    <row r="27" spans="2:30" s="539" customFormat="1" ht="16.5" customHeight="1" thickBot="1">
      <c r="B27" s="552"/>
      <c r="C27" s="592"/>
      <c r="D27" s="630"/>
      <c r="E27" s="631"/>
      <c r="F27" s="632"/>
      <c r="G27" s="633"/>
      <c r="H27" s="634"/>
      <c r="I27" s="635"/>
      <c r="J27" s="636"/>
      <c r="K27" s="636"/>
      <c r="L27" s="637"/>
      <c r="M27" s="637"/>
      <c r="N27" s="638"/>
      <c r="O27" s="639"/>
      <c r="P27" s="638"/>
      <c r="Q27" s="638"/>
      <c r="R27" s="640"/>
      <c r="S27" s="641"/>
      <c r="T27" s="642"/>
      <c r="U27" s="643"/>
      <c r="V27" s="644"/>
      <c r="W27" s="645"/>
      <c r="X27" s="646"/>
      <c r="Y27" s="647"/>
      <c r="Z27" s="648"/>
      <c r="AA27" s="649"/>
      <c r="AB27" s="650"/>
      <c r="AC27" s="651"/>
      <c r="AD27" s="617"/>
    </row>
    <row r="28" spans="2:30" s="539" customFormat="1" ht="16.5" customHeight="1" thickBot="1" thickTop="1">
      <c r="B28" s="552"/>
      <c r="C28" s="652" t="s">
        <v>124</v>
      </c>
      <c r="D28" s="653" t="s">
        <v>467</v>
      </c>
      <c r="E28" s="654"/>
      <c r="F28" s="569"/>
      <c r="G28" s="655"/>
      <c r="H28" s="569"/>
      <c r="I28" s="656"/>
      <c r="J28" s="656"/>
      <c r="K28" s="656"/>
      <c r="L28" s="656"/>
      <c r="M28" s="656"/>
      <c r="N28" s="656"/>
      <c r="O28" s="657"/>
      <c r="P28" s="656"/>
      <c r="Q28" s="656"/>
      <c r="R28" s="658">
        <f aca="true" t="shared" si="18" ref="R28:AA28">SUM(R20:R27)</f>
        <v>0</v>
      </c>
      <c r="S28" s="659">
        <f t="shared" si="18"/>
        <v>0</v>
      </c>
      <c r="T28" s="660">
        <f t="shared" si="18"/>
        <v>0</v>
      </c>
      <c r="U28" s="660">
        <f t="shared" si="18"/>
        <v>1262.0851</v>
      </c>
      <c r="V28" s="660">
        <f t="shared" si="18"/>
        <v>0</v>
      </c>
      <c r="W28" s="661">
        <f t="shared" si="18"/>
        <v>0</v>
      </c>
      <c r="X28" s="661">
        <f t="shared" si="18"/>
        <v>0</v>
      </c>
      <c r="Y28" s="661">
        <f t="shared" si="18"/>
        <v>0</v>
      </c>
      <c r="Z28" s="662">
        <f t="shared" si="18"/>
        <v>0</v>
      </c>
      <c r="AA28" s="663">
        <f t="shared" si="18"/>
        <v>0</v>
      </c>
      <c r="AB28" s="664"/>
      <c r="AC28" s="665">
        <f>ROUND(SUM(AC20:AC27),2)</f>
        <v>1262.09</v>
      </c>
      <c r="AD28" s="617"/>
    </row>
    <row r="29" spans="2:30" s="677" customFormat="1" ht="9.75" thickTop="1">
      <c r="B29" s="666"/>
      <c r="C29" s="667"/>
      <c r="D29" s="668" t="s">
        <v>468</v>
      </c>
      <c r="E29" s="669"/>
      <c r="F29" s="670"/>
      <c r="G29" s="671"/>
      <c r="H29" s="670"/>
      <c r="I29" s="672"/>
      <c r="J29" s="672"/>
      <c r="K29" s="672"/>
      <c r="L29" s="672"/>
      <c r="M29" s="672"/>
      <c r="N29" s="672"/>
      <c r="O29" s="673"/>
      <c r="P29" s="672"/>
      <c r="Q29" s="672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5"/>
      <c r="AD29" s="676"/>
    </row>
    <row r="30" spans="2:30" s="539" customFormat="1" ht="16.5" customHeight="1" thickBot="1">
      <c r="B30" s="678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80"/>
    </row>
    <row r="31" spans="2:30" ht="16.5" customHeight="1" thickTop="1">
      <c r="B31" s="681"/>
      <c r="AD31" s="68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C47"/>
  <sheetViews>
    <sheetView zoomScale="75" zoomScaleNormal="75" workbookViewId="0" topLeftCell="B12">
      <selection activeCell="F49" sqref="F49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'TOT-0901'!B2</f>
        <v>ANEXO II al Memorándum D.T.E.E. N°  761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72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73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74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100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101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'TOT-0901'!B14</f>
        <v>Desde el 01 al 31 de enero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102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103</v>
      </c>
      <c r="E17" s="180"/>
      <c r="F17" s="180"/>
      <c r="G17" s="181">
        <f>60*'TOT-0901'!B13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82</v>
      </c>
      <c r="D19" s="189" t="s">
        <v>104</v>
      </c>
      <c r="E19" s="190" t="s">
        <v>105</v>
      </c>
      <c r="F19" s="191" t="s">
        <v>106</v>
      </c>
      <c r="G19" s="192" t="s">
        <v>83</v>
      </c>
      <c r="H19" s="193" t="s">
        <v>85</v>
      </c>
      <c r="I19" s="190" t="s">
        <v>86</v>
      </c>
      <c r="J19" s="190" t="s">
        <v>87</v>
      </c>
      <c r="K19" s="189" t="s">
        <v>107</v>
      </c>
      <c r="L19" s="189" t="s">
        <v>108</v>
      </c>
      <c r="M19" s="50" t="s">
        <v>123</v>
      </c>
      <c r="N19" s="190" t="s">
        <v>109</v>
      </c>
      <c r="O19" s="189" t="s">
        <v>90</v>
      </c>
      <c r="P19" s="190" t="s">
        <v>110</v>
      </c>
      <c r="Q19" s="194" t="s">
        <v>111</v>
      </c>
      <c r="R19" s="195" t="s">
        <v>92</v>
      </c>
      <c r="S19" s="196" t="s">
        <v>93</v>
      </c>
      <c r="T19" s="197" t="s">
        <v>112</v>
      </c>
      <c r="U19" s="198"/>
      <c r="V19" s="199" t="s">
        <v>113</v>
      </c>
      <c r="W19" s="200"/>
      <c r="X19" s="201" t="s">
        <v>96</v>
      </c>
      <c r="Y19" s="202" t="s">
        <v>97</v>
      </c>
      <c r="Z19" s="192" t="s">
        <v>114</v>
      </c>
      <c r="AA19" s="192" t="s">
        <v>99</v>
      </c>
      <c r="AB19" s="203"/>
    </row>
    <row r="20" spans="2:28" s="1" customFormat="1" ht="16.5" customHeight="1" hidden="1" thickTop="1">
      <c r="B20" s="163"/>
      <c r="C20" s="204"/>
      <c r="D20" s="205"/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/>
      <c r="AB20" s="164"/>
    </row>
    <row r="21" spans="2:28" s="1" customFormat="1" ht="16.5" customHeight="1" thickTop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39</v>
      </c>
      <c r="D22" s="79" t="s">
        <v>43</v>
      </c>
      <c r="E22" s="81" t="s">
        <v>35</v>
      </c>
      <c r="F22" s="230">
        <v>20</v>
      </c>
      <c r="G22" s="231" t="s">
        <v>30</v>
      </c>
      <c r="H22" s="232">
        <f aca="true" t="shared" si="0" ref="H22:H42">F22*$G$16</f>
        <v>6.44</v>
      </c>
      <c r="I22" s="421" t="s">
        <v>175</v>
      </c>
      <c r="J22" s="421" t="s">
        <v>176</v>
      </c>
      <c r="K22" s="233">
        <f aca="true" t="shared" si="1" ref="K22:K42">IF(D22="","",(J22-I22)*24)</f>
        <v>7.049999999930151</v>
      </c>
      <c r="L22" s="234">
        <f aca="true" t="shared" si="2" ref="L22:L42">IF(D22="","",ROUND((J22-I22)*24*60,0))</f>
        <v>423</v>
      </c>
      <c r="M22" s="235" t="s">
        <v>141</v>
      </c>
      <c r="N22" s="235" t="s">
        <v>152</v>
      </c>
      <c r="O22" s="428"/>
      <c r="P22" s="235" t="s">
        <v>140</v>
      </c>
      <c r="Q22" s="108">
        <f aca="true" t="shared" si="3" ref="Q22:Q42">$G$17*IF(OR(M22="P",M22="RP"),0.1,1)*IF(P22="SI",1,0.1)</f>
        <v>0.6000000000000001</v>
      </c>
      <c r="R22" s="237">
        <f aca="true" t="shared" si="4" ref="R22:R42">IF(M22="P",H22*Q22*ROUND(L22/60,2),"--")</f>
        <v>27.241200000000006</v>
      </c>
      <c r="S22" s="238" t="str">
        <f aca="true" t="shared" si="5" ref="S22:S42">IF(M22="RP",H22*Q22*ROUND(L22/60,2)*O22/100,"--")</f>
        <v>--</v>
      </c>
      <c r="T22" s="239" t="str">
        <f aca="true" t="shared" si="6" ref="T22:T42">IF(AND(M22="F",N22="NO"),H22*Q22,"--")</f>
        <v>--</v>
      </c>
      <c r="U22" s="240" t="str">
        <f aca="true" t="shared" si="7" ref="U22:U42">IF(M22="F",H22*Q22*ROUND(L22/60,2),"--")</f>
        <v>--</v>
      </c>
      <c r="V22" s="241" t="str">
        <f aca="true" t="shared" si="8" ref="V22:V42">IF(AND(M22="R",N22="NO"),H22*Q22*O22/100,"--")</f>
        <v>--</v>
      </c>
      <c r="W22" s="242" t="str">
        <f aca="true" t="shared" si="9" ref="W22:W42">IF(M22="R",H22*Q22*ROUND(L22/60,2)*O22/100,"--")</f>
        <v>--</v>
      </c>
      <c r="X22" s="243" t="str">
        <f aca="true" t="shared" si="10" ref="X22:X42">IF(M22="RF",H22*Q22*ROUND(L22/60,2),"--")</f>
        <v>--</v>
      </c>
      <c r="Y22" s="244" t="str">
        <f aca="true" t="shared" si="11" ref="Y22:Y42">IF(M22="RR",H22*Q22*ROUND(L22/60,2)*O22/100,"--")</f>
        <v>--</v>
      </c>
      <c r="Z22" s="235" t="s">
        <v>139</v>
      </c>
      <c r="AA22" s="245">
        <f aca="true" t="shared" si="12" ref="AA22:AA42">IF(D22="","",SUM(R22:Y22)*IF(Z22="SI",1,2)*IF(AND(O22&lt;&gt;"",M22="RF"),O22/100,1))</f>
        <v>27.241200000000006</v>
      </c>
      <c r="AB22" s="246"/>
      <c r="AC22" s="1">
        <v>202168</v>
      </c>
    </row>
    <row r="23" spans="2:29" s="1" customFormat="1" ht="16.5" customHeight="1">
      <c r="B23" s="163"/>
      <c r="C23" s="217">
        <v>40</v>
      </c>
      <c r="D23" s="79" t="s">
        <v>49</v>
      </c>
      <c r="E23" s="81" t="s">
        <v>44</v>
      </c>
      <c r="F23" s="230">
        <v>1.5</v>
      </c>
      <c r="G23" s="231" t="s">
        <v>38</v>
      </c>
      <c r="H23" s="232">
        <f t="shared" si="0"/>
        <v>0.483</v>
      </c>
      <c r="I23" s="421" t="s">
        <v>191</v>
      </c>
      <c r="J23" s="421" t="s">
        <v>192</v>
      </c>
      <c r="K23" s="233">
        <f t="shared" si="1"/>
        <v>2.43333333323244</v>
      </c>
      <c r="L23" s="234">
        <f t="shared" si="2"/>
        <v>146</v>
      </c>
      <c r="M23" s="235" t="s">
        <v>141</v>
      </c>
      <c r="N23" s="235" t="s">
        <v>152</v>
      </c>
      <c r="O23" s="428"/>
      <c r="P23" s="235" t="s">
        <v>140</v>
      </c>
      <c r="Q23" s="108">
        <f t="shared" si="3"/>
        <v>0.6000000000000001</v>
      </c>
      <c r="R23" s="237">
        <f t="shared" si="4"/>
        <v>0.7042140000000002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139</v>
      </c>
      <c r="AA23" s="245">
        <f t="shared" si="12"/>
        <v>0.7042140000000002</v>
      </c>
      <c r="AB23" s="246"/>
      <c r="AC23" s="1">
        <v>202399</v>
      </c>
    </row>
    <row r="24" spans="2:29" s="1" customFormat="1" ht="16.5" customHeight="1">
      <c r="B24" s="163"/>
      <c r="C24" s="217">
        <v>41</v>
      </c>
      <c r="D24" s="79" t="s">
        <v>52</v>
      </c>
      <c r="E24" s="81" t="s">
        <v>29</v>
      </c>
      <c r="F24" s="230">
        <v>15</v>
      </c>
      <c r="G24" s="231" t="s">
        <v>30</v>
      </c>
      <c r="H24" s="232">
        <f t="shared" si="0"/>
        <v>4.83</v>
      </c>
      <c r="I24" s="421" t="s">
        <v>203</v>
      </c>
      <c r="J24" s="421" t="s">
        <v>204</v>
      </c>
      <c r="K24" s="233">
        <f t="shared" si="1"/>
        <v>0.6499999998486601</v>
      </c>
      <c r="L24" s="234">
        <f t="shared" si="2"/>
        <v>39</v>
      </c>
      <c r="M24" s="235" t="s">
        <v>141</v>
      </c>
      <c r="N24" s="235" t="s">
        <v>152</v>
      </c>
      <c r="O24" s="428"/>
      <c r="P24" s="235" t="s">
        <v>140</v>
      </c>
      <c r="Q24" s="108">
        <f t="shared" si="3"/>
        <v>0.6000000000000001</v>
      </c>
      <c r="R24" s="237">
        <f t="shared" si="4"/>
        <v>1.8837000000000004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 t="s">
        <v>139</v>
      </c>
      <c r="AA24" s="245">
        <f t="shared" si="12"/>
        <v>1.8837000000000004</v>
      </c>
      <c r="AB24" s="164"/>
      <c r="AC24" s="1">
        <v>202403</v>
      </c>
    </row>
    <row r="25" spans="2:29" s="1" customFormat="1" ht="16.5" customHeight="1">
      <c r="B25" s="163"/>
      <c r="C25" s="217">
        <v>42</v>
      </c>
      <c r="D25" s="79" t="s">
        <v>54</v>
      </c>
      <c r="E25" s="81" t="s">
        <v>31</v>
      </c>
      <c r="F25" s="230">
        <v>15</v>
      </c>
      <c r="G25" s="231" t="s">
        <v>30</v>
      </c>
      <c r="H25" s="232">
        <f t="shared" si="0"/>
        <v>4.83</v>
      </c>
      <c r="I25" s="421" t="s">
        <v>247</v>
      </c>
      <c r="J25" s="421" t="s">
        <v>448</v>
      </c>
      <c r="K25" s="233">
        <f t="shared" si="1"/>
        <v>0.9666666666744277</v>
      </c>
      <c r="L25" s="234">
        <f t="shared" si="2"/>
        <v>58</v>
      </c>
      <c r="M25" s="235" t="s">
        <v>138</v>
      </c>
      <c r="N25" s="235" t="s">
        <v>140</v>
      </c>
      <c r="O25" s="428"/>
      <c r="P25" s="235" t="s">
        <v>139</v>
      </c>
      <c r="Q25" s="108">
        <f t="shared" si="3"/>
        <v>60</v>
      </c>
      <c r="R25" s="237" t="str">
        <f t="shared" si="4"/>
        <v>--</v>
      </c>
      <c r="S25" s="238" t="str">
        <f t="shared" si="5"/>
        <v>--</v>
      </c>
      <c r="T25" s="239">
        <f t="shared" si="6"/>
        <v>289.8</v>
      </c>
      <c r="U25" s="240">
        <f t="shared" si="7"/>
        <v>281.106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 t="s">
        <v>139</v>
      </c>
      <c r="AA25" s="245">
        <f t="shared" si="12"/>
        <v>570.906</v>
      </c>
      <c r="AB25" s="164"/>
      <c r="AC25" s="1">
        <v>202663</v>
      </c>
    </row>
    <row r="26" spans="2:28" s="1" customFormat="1" ht="16.5" customHeight="1">
      <c r="B26" s="163"/>
      <c r="C26" s="217" t="s">
        <v>449</v>
      </c>
      <c r="D26" s="79" t="s">
        <v>54</v>
      </c>
      <c r="E26" s="81" t="s">
        <v>31</v>
      </c>
      <c r="F26" s="230">
        <v>15</v>
      </c>
      <c r="G26" s="231" t="s">
        <v>30</v>
      </c>
      <c r="H26" s="232">
        <f t="shared" si="0"/>
        <v>4.83</v>
      </c>
      <c r="I26" s="421" t="s">
        <v>450</v>
      </c>
      <c r="J26" s="421" t="s">
        <v>248</v>
      </c>
      <c r="K26" s="233">
        <f t="shared" si="1"/>
        <v>6.249999999941792</v>
      </c>
      <c r="L26" s="234">
        <f t="shared" si="2"/>
        <v>375</v>
      </c>
      <c r="M26" s="235" t="s">
        <v>451</v>
      </c>
      <c r="N26" s="235" t="s">
        <v>140</v>
      </c>
      <c r="O26" s="428"/>
      <c r="P26" s="235" t="s">
        <v>140</v>
      </c>
      <c r="Q26" s="108">
        <f t="shared" si="3"/>
        <v>6</v>
      </c>
      <c r="R26" s="237" t="str">
        <f t="shared" si="4"/>
        <v>--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>
        <f t="shared" si="10"/>
        <v>181.125</v>
      </c>
      <c r="Y26" s="244" t="str">
        <f t="shared" si="11"/>
        <v>--</v>
      </c>
      <c r="Z26" s="235" t="s">
        <v>139</v>
      </c>
      <c r="AA26" s="245">
        <f t="shared" si="12"/>
        <v>181.125</v>
      </c>
      <c r="AB26" s="164"/>
    </row>
    <row r="27" spans="2:29" s="1" customFormat="1" ht="16.5" customHeight="1">
      <c r="B27" s="163"/>
      <c r="C27" s="217">
        <v>43</v>
      </c>
      <c r="D27" s="79" t="s">
        <v>53</v>
      </c>
      <c r="E27" s="81" t="s">
        <v>31</v>
      </c>
      <c r="F27" s="230">
        <v>40</v>
      </c>
      <c r="G27" s="231" t="s">
        <v>30</v>
      </c>
      <c r="H27" s="232">
        <f t="shared" si="0"/>
        <v>12.88</v>
      </c>
      <c r="I27" s="421" t="s">
        <v>260</v>
      </c>
      <c r="J27" s="421" t="s">
        <v>261</v>
      </c>
      <c r="K27" s="233">
        <f t="shared" si="1"/>
        <v>5.583333333372138</v>
      </c>
      <c r="L27" s="234">
        <f t="shared" si="2"/>
        <v>335</v>
      </c>
      <c r="M27" s="235" t="s">
        <v>141</v>
      </c>
      <c r="N27" s="235" t="s">
        <v>152</v>
      </c>
      <c r="O27" s="428"/>
      <c r="P27" s="235" t="s">
        <v>140</v>
      </c>
      <c r="Q27" s="108">
        <f t="shared" si="3"/>
        <v>0.6000000000000001</v>
      </c>
      <c r="R27" s="237">
        <f t="shared" si="4"/>
        <v>43.12224000000001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 t="s">
        <v>139</v>
      </c>
      <c r="AA27" s="245">
        <f t="shared" si="12"/>
        <v>43.12224000000001</v>
      </c>
      <c r="AB27" s="164"/>
      <c r="AC27" s="1">
        <v>202667</v>
      </c>
    </row>
    <row r="28" spans="2:29" s="1" customFormat="1" ht="16.5" customHeight="1">
      <c r="B28" s="163"/>
      <c r="C28" s="217">
        <v>44</v>
      </c>
      <c r="D28" s="79" t="s">
        <v>48</v>
      </c>
      <c r="E28" s="81" t="s">
        <v>29</v>
      </c>
      <c r="F28" s="230">
        <v>15</v>
      </c>
      <c r="G28" s="231" t="s">
        <v>30</v>
      </c>
      <c r="H28" s="232">
        <f t="shared" si="0"/>
        <v>4.83</v>
      </c>
      <c r="I28" s="421" t="s">
        <v>263</v>
      </c>
      <c r="J28" s="421" t="s">
        <v>264</v>
      </c>
      <c r="K28" s="233">
        <f t="shared" si="1"/>
        <v>6.433333333174232</v>
      </c>
      <c r="L28" s="234">
        <f t="shared" si="2"/>
        <v>386</v>
      </c>
      <c r="M28" s="235" t="s">
        <v>141</v>
      </c>
      <c r="N28" s="235" t="s">
        <v>152</v>
      </c>
      <c r="O28" s="428"/>
      <c r="P28" s="235" t="s">
        <v>140</v>
      </c>
      <c r="Q28" s="108">
        <f t="shared" si="3"/>
        <v>0.6000000000000001</v>
      </c>
      <c r="R28" s="237">
        <f t="shared" si="4"/>
        <v>18.634140000000002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 t="s">
        <v>139</v>
      </c>
      <c r="AA28" s="245">
        <f t="shared" si="12"/>
        <v>18.634140000000002</v>
      </c>
      <c r="AB28" s="164"/>
      <c r="AC28" s="1">
        <v>202668</v>
      </c>
    </row>
    <row r="29" spans="2:29" s="1" customFormat="1" ht="16.5" customHeight="1">
      <c r="B29" s="163"/>
      <c r="C29" s="217">
        <v>45</v>
      </c>
      <c r="D29" s="79" t="s">
        <v>47</v>
      </c>
      <c r="E29" s="81" t="s">
        <v>29</v>
      </c>
      <c r="F29" s="230">
        <v>10</v>
      </c>
      <c r="G29" s="231" t="s">
        <v>45</v>
      </c>
      <c r="H29" s="232">
        <f t="shared" si="0"/>
        <v>3.22</v>
      </c>
      <c r="I29" s="421" t="s">
        <v>268</v>
      </c>
      <c r="J29" s="421" t="s">
        <v>269</v>
      </c>
      <c r="K29" s="233">
        <f t="shared" si="1"/>
        <v>0.8499999999767169</v>
      </c>
      <c r="L29" s="234">
        <f t="shared" si="2"/>
        <v>51</v>
      </c>
      <c r="M29" s="235" t="s">
        <v>141</v>
      </c>
      <c r="N29" s="235" t="s">
        <v>152</v>
      </c>
      <c r="O29" s="428"/>
      <c r="P29" s="235" t="s">
        <v>140</v>
      </c>
      <c r="Q29" s="108">
        <f t="shared" si="3"/>
        <v>0.6000000000000001</v>
      </c>
      <c r="R29" s="237">
        <f t="shared" si="4"/>
        <v>1.6422000000000003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 t="s">
        <v>139</v>
      </c>
      <c r="AA29" s="245">
        <f t="shared" si="12"/>
        <v>1.6422000000000003</v>
      </c>
      <c r="AB29" s="164"/>
      <c r="AC29" s="1">
        <v>202670</v>
      </c>
    </row>
    <row r="30" spans="2:29" s="1" customFormat="1" ht="16.5" customHeight="1">
      <c r="B30" s="163"/>
      <c r="C30" s="217">
        <v>46</v>
      </c>
      <c r="D30" s="79" t="s">
        <v>53</v>
      </c>
      <c r="E30" s="81" t="s">
        <v>31</v>
      </c>
      <c r="F30" s="230">
        <v>40</v>
      </c>
      <c r="G30" s="231" t="s">
        <v>30</v>
      </c>
      <c r="H30" s="232">
        <f t="shared" si="0"/>
        <v>12.88</v>
      </c>
      <c r="I30" s="421" t="s">
        <v>273</v>
      </c>
      <c r="J30" s="421" t="s">
        <v>274</v>
      </c>
      <c r="K30" s="233">
        <f t="shared" si="1"/>
        <v>5.516666666662786</v>
      </c>
      <c r="L30" s="234">
        <f t="shared" si="2"/>
        <v>331</v>
      </c>
      <c r="M30" s="235" t="s">
        <v>141</v>
      </c>
      <c r="N30" s="235" t="s">
        <v>152</v>
      </c>
      <c r="O30" s="428"/>
      <c r="P30" s="235" t="s">
        <v>140</v>
      </c>
      <c r="Q30" s="108">
        <f t="shared" si="3"/>
        <v>0.6000000000000001</v>
      </c>
      <c r="R30" s="237">
        <f t="shared" si="4"/>
        <v>42.65856000000001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 t="s">
        <v>139</v>
      </c>
      <c r="AA30" s="245">
        <f t="shared" si="12"/>
        <v>42.65856000000001</v>
      </c>
      <c r="AB30" s="164"/>
      <c r="AC30" s="1">
        <v>202672</v>
      </c>
    </row>
    <row r="31" spans="2:29" s="1" customFormat="1" ht="16.5" customHeight="1">
      <c r="B31" s="163"/>
      <c r="C31" s="217">
        <v>47</v>
      </c>
      <c r="D31" s="79" t="s">
        <v>53</v>
      </c>
      <c r="E31" s="81" t="s">
        <v>31</v>
      </c>
      <c r="F31" s="230">
        <v>40</v>
      </c>
      <c r="G31" s="231" t="s">
        <v>30</v>
      </c>
      <c r="H31" s="232">
        <f t="shared" si="0"/>
        <v>12.88</v>
      </c>
      <c r="I31" s="421" t="s">
        <v>282</v>
      </c>
      <c r="J31" s="421" t="s">
        <v>283</v>
      </c>
      <c r="K31" s="233">
        <f t="shared" si="1"/>
        <v>5.916666666569654</v>
      </c>
      <c r="L31" s="234">
        <f t="shared" si="2"/>
        <v>355</v>
      </c>
      <c r="M31" s="235" t="s">
        <v>141</v>
      </c>
      <c r="N31" s="235" t="s">
        <v>152</v>
      </c>
      <c r="O31" s="428"/>
      <c r="P31" s="235" t="s">
        <v>140</v>
      </c>
      <c r="Q31" s="108">
        <f t="shared" si="3"/>
        <v>0.6000000000000001</v>
      </c>
      <c r="R31" s="237">
        <f t="shared" si="4"/>
        <v>45.74976000000001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 t="s">
        <v>139</v>
      </c>
      <c r="AA31" s="245">
        <f t="shared" si="12"/>
        <v>45.74976000000001</v>
      </c>
      <c r="AB31" s="164"/>
      <c r="AC31" s="1">
        <v>202676</v>
      </c>
    </row>
    <row r="32" spans="2:29" s="1" customFormat="1" ht="16.5" customHeight="1">
      <c r="B32" s="163"/>
      <c r="C32" s="217">
        <v>48</v>
      </c>
      <c r="D32" s="79" t="s">
        <v>4</v>
      </c>
      <c r="E32" s="81" t="s">
        <v>29</v>
      </c>
      <c r="F32" s="230">
        <v>30</v>
      </c>
      <c r="G32" s="231" t="s">
        <v>128</v>
      </c>
      <c r="H32" s="232">
        <f t="shared" si="0"/>
        <v>9.66</v>
      </c>
      <c r="I32" s="421" t="s">
        <v>293</v>
      </c>
      <c r="J32" s="421" t="s">
        <v>294</v>
      </c>
      <c r="K32" s="233">
        <f t="shared" si="1"/>
        <v>7.566666666709352</v>
      </c>
      <c r="L32" s="234">
        <f t="shared" si="2"/>
        <v>454</v>
      </c>
      <c r="M32" s="235" t="s">
        <v>141</v>
      </c>
      <c r="N32" s="235" t="s">
        <v>152</v>
      </c>
      <c r="O32" s="428"/>
      <c r="P32" s="235" t="s">
        <v>140</v>
      </c>
      <c r="Q32" s="108">
        <f t="shared" si="3"/>
        <v>0.6000000000000001</v>
      </c>
      <c r="R32" s="237">
        <f t="shared" si="4"/>
        <v>43.87572000000001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 t="s">
        <v>139</v>
      </c>
      <c r="AA32" s="245">
        <f t="shared" si="12"/>
        <v>43.87572000000001</v>
      </c>
      <c r="AB32" s="164"/>
      <c r="AC32" s="1">
        <v>202680</v>
      </c>
    </row>
    <row r="33" spans="2:29" s="1" customFormat="1" ht="16.5" customHeight="1">
      <c r="B33" s="163"/>
      <c r="C33" s="217">
        <v>49</v>
      </c>
      <c r="D33" s="79" t="s">
        <v>51</v>
      </c>
      <c r="E33" s="81" t="s">
        <v>29</v>
      </c>
      <c r="F33" s="230">
        <v>30</v>
      </c>
      <c r="G33" s="231" t="s">
        <v>30</v>
      </c>
      <c r="H33" s="232">
        <f t="shared" si="0"/>
        <v>9.66</v>
      </c>
      <c r="I33" s="421" t="s">
        <v>304</v>
      </c>
      <c r="J33" s="421" t="s">
        <v>305</v>
      </c>
      <c r="K33" s="233">
        <f t="shared" si="1"/>
        <v>3.1166666666977108</v>
      </c>
      <c r="L33" s="234">
        <f t="shared" si="2"/>
        <v>187</v>
      </c>
      <c r="M33" s="235" t="s">
        <v>432</v>
      </c>
      <c r="N33" s="235" t="s">
        <v>140</v>
      </c>
      <c r="O33" s="428">
        <v>33</v>
      </c>
      <c r="P33" s="235" t="s">
        <v>140</v>
      </c>
      <c r="Q33" s="108">
        <f t="shared" si="3"/>
        <v>6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>
        <f t="shared" si="8"/>
        <v>19.1268</v>
      </c>
      <c r="W33" s="242">
        <f t="shared" si="9"/>
        <v>59.67561600000001</v>
      </c>
      <c r="X33" s="243" t="str">
        <f t="shared" si="10"/>
        <v>--</v>
      </c>
      <c r="Y33" s="244" t="str">
        <f t="shared" si="11"/>
        <v>--</v>
      </c>
      <c r="Z33" s="235" t="s">
        <v>139</v>
      </c>
      <c r="AA33" s="245">
        <f t="shared" si="12"/>
        <v>78.80241600000001</v>
      </c>
      <c r="AB33" s="164"/>
      <c r="AC33" s="1">
        <v>202697</v>
      </c>
    </row>
    <row r="34" spans="2:29" s="1" customFormat="1" ht="16.5" customHeight="1">
      <c r="B34" s="163"/>
      <c r="C34" s="217">
        <v>50</v>
      </c>
      <c r="D34" s="79" t="s">
        <v>32</v>
      </c>
      <c r="E34" s="81" t="s">
        <v>31</v>
      </c>
      <c r="F34" s="230">
        <v>15</v>
      </c>
      <c r="G34" s="231" t="s">
        <v>30</v>
      </c>
      <c r="H34" s="232">
        <f t="shared" si="0"/>
        <v>4.83</v>
      </c>
      <c r="I34" s="421" t="s">
        <v>308</v>
      </c>
      <c r="J34" s="421" t="s">
        <v>453</v>
      </c>
      <c r="K34" s="233">
        <f t="shared" si="1"/>
        <v>0.3499999999185093</v>
      </c>
      <c r="L34" s="234">
        <f t="shared" si="2"/>
        <v>21</v>
      </c>
      <c r="M34" s="235" t="s">
        <v>138</v>
      </c>
      <c r="N34" s="235" t="s">
        <v>140</v>
      </c>
      <c r="O34" s="428"/>
      <c r="P34" s="235" t="s">
        <v>139</v>
      </c>
      <c r="Q34" s="108">
        <f t="shared" si="3"/>
        <v>60</v>
      </c>
      <c r="R34" s="237" t="str">
        <f t="shared" si="4"/>
        <v>--</v>
      </c>
      <c r="S34" s="238" t="str">
        <f t="shared" si="5"/>
        <v>--</v>
      </c>
      <c r="T34" s="239">
        <f t="shared" si="6"/>
        <v>289.8</v>
      </c>
      <c r="U34" s="240">
        <f t="shared" si="7"/>
        <v>101.42999999999999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 t="s">
        <v>139</v>
      </c>
      <c r="AA34" s="245">
        <f t="shared" si="12"/>
        <v>391.23</v>
      </c>
      <c r="AB34" s="164"/>
      <c r="AC34" s="1">
        <v>202824</v>
      </c>
    </row>
    <row r="35" spans="2:28" s="1" customFormat="1" ht="16.5" customHeight="1">
      <c r="B35" s="163"/>
      <c r="C35" s="217" t="s">
        <v>452</v>
      </c>
      <c r="D35" s="79" t="s">
        <v>32</v>
      </c>
      <c r="E35" s="81" t="s">
        <v>31</v>
      </c>
      <c r="F35" s="230">
        <v>15</v>
      </c>
      <c r="G35" s="231" t="s">
        <v>30</v>
      </c>
      <c r="H35" s="232">
        <f>F35*$G$16</f>
        <v>4.83</v>
      </c>
      <c r="I35" s="421" t="s">
        <v>454</v>
      </c>
      <c r="J35" s="421" t="s">
        <v>309</v>
      </c>
      <c r="K35" s="233">
        <f t="shared" si="1"/>
        <v>5.850000000034925</v>
      </c>
      <c r="L35" s="234">
        <f t="shared" si="2"/>
        <v>351</v>
      </c>
      <c r="M35" s="235" t="s">
        <v>451</v>
      </c>
      <c r="N35" s="235" t="s">
        <v>140</v>
      </c>
      <c r="O35" s="428"/>
      <c r="P35" s="235" t="s">
        <v>140</v>
      </c>
      <c r="Q35" s="108">
        <f t="shared" si="3"/>
        <v>6</v>
      </c>
      <c r="R35" s="237" t="str">
        <f t="shared" si="4"/>
        <v>--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>
        <f t="shared" si="10"/>
        <v>169.533</v>
      </c>
      <c r="Y35" s="244" t="str">
        <f t="shared" si="11"/>
        <v>--</v>
      </c>
      <c r="Z35" s="235" t="s">
        <v>139</v>
      </c>
      <c r="AA35" s="245">
        <f t="shared" si="12"/>
        <v>169.533</v>
      </c>
      <c r="AB35" s="164"/>
    </row>
    <row r="36" spans="2:29" s="1" customFormat="1" ht="16.5" customHeight="1">
      <c r="B36" s="163"/>
      <c r="C36" s="217">
        <v>51</v>
      </c>
      <c r="D36" s="79" t="s">
        <v>46</v>
      </c>
      <c r="E36" s="81" t="s">
        <v>148</v>
      </c>
      <c r="F36" s="230">
        <v>30</v>
      </c>
      <c r="G36" s="231" t="s">
        <v>30</v>
      </c>
      <c r="H36" s="232">
        <f t="shared" si="0"/>
        <v>9.66</v>
      </c>
      <c r="I36" s="421" t="s">
        <v>324</v>
      </c>
      <c r="J36" s="421" t="s">
        <v>325</v>
      </c>
      <c r="K36" s="233">
        <f t="shared" si="1"/>
        <v>170.983333333279</v>
      </c>
      <c r="L36" s="234">
        <f t="shared" si="2"/>
        <v>10259</v>
      </c>
      <c r="M36" s="235" t="s">
        <v>141</v>
      </c>
      <c r="N36" s="235" t="s">
        <v>152</v>
      </c>
      <c r="O36" s="428"/>
      <c r="P36" s="235" t="s">
        <v>140</v>
      </c>
      <c r="Q36" s="108">
        <f t="shared" si="3"/>
        <v>0.6000000000000001</v>
      </c>
      <c r="R36" s="237">
        <f t="shared" si="4"/>
        <v>991.0000800000001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 t="s">
        <v>139</v>
      </c>
      <c r="AA36" s="245">
        <f t="shared" si="12"/>
        <v>991.0000800000001</v>
      </c>
      <c r="AB36" s="164"/>
      <c r="AC36" s="1">
        <v>202829</v>
      </c>
    </row>
    <row r="37" spans="2:29" s="1" customFormat="1" ht="16.5" customHeight="1">
      <c r="B37" s="163"/>
      <c r="C37" s="217">
        <v>52</v>
      </c>
      <c r="D37" s="79" t="s">
        <v>142</v>
      </c>
      <c r="E37" s="81" t="s">
        <v>147</v>
      </c>
      <c r="F37" s="230">
        <v>30</v>
      </c>
      <c r="G37" s="231" t="s">
        <v>30</v>
      </c>
      <c r="H37" s="232">
        <f t="shared" si="0"/>
        <v>9.66</v>
      </c>
      <c r="I37" s="421" t="s">
        <v>331</v>
      </c>
      <c r="J37" s="421" t="s">
        <v>332</v>
      </c>
      <c r="K37" s="233">
        <f t="shared" si="1"/>
        <v>6.066666666534729</v>
      </c>
      <c r="L37" s="234">
        <f t="shared" si="2"/>
        <v>364</v>
      </c>
      <c r="M37" s="235" t="s">
        <v>141</v>
      </c>
      <c r="N37" s="235" t="s">
        <v>152</v>
      </c>
      <c r="O37" s="428"/>
      <c r="P37" s="235" t="s">
        <v>140</v>
      </c>
      <c r="Q37" s="108">
        <f t="shared" si="3"/>
        <v>0.6000000000000001</v>
      </c>
      <c r="R37" s="237">
        <f t="shared" si="4"/>
        <v>35.181720000000006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 t="s">
        <v>139</v>
      </c>
      <c r="AA37" s="245">
        <f t="shared" si="12"/>
        <v>35.181720000000006</v>
      </c>
      <c r="AB37" s="164"/>
      <c r="AC37" s="1">
        <v>202831</v>
      </c>
    </row>
    <row r="38" spans="2:29" s="1" customFormat="1" ht="16.5" customHeight="1">
      <c r="B38" s="163"/>
      <c r="C38" s="217">
        <v>53</v>
      </c>
      <c r="D38" s="79" t="s">
        <v>37</v>
      </c>
      <c r="E38" s="81" t="s">
        <v>29</v>
      </c>
      <c r="F38" s="230">
        <v>30</v>
      </c>
      <c r="G38" s="231" t="s">
        <v>30</v>
      </c>
      <c r="H38" s="232">
        <f t="shared" si="0"/>
        <v>9.66</v>
      </c>
      <c r="I38" s="421" t="s">
        <v>336</v>
      </c>
      <c r="J38" s="421" t="s">
        <v>337</v>
      </c>
      <c r="K38" s="233">
        <f t="shared" si="1"/>
        <v>0.933333333407063</v>
      </c>
      <c r="L38" s="234">
        <f t="shared" si="2"/>
        <v>56</v>
      </c>
      <c r="M38" s="235" t="s">
        <v>433</v>
      </c>
      <c r="N38" s="235" t="s">
        <v>152</v>
      </c>
      <c r="O38" s="428">
        <v>40</v>
      </c>
      <c r="P38" s="235" t="s">
        <v>140</v>
      </c>
      <c r="Q38" s="108">
        <f t="shared" si="3"/>
        <v>0.6000000000000001</v>
      </c>
      <c r="R38" s="237" t="str">
        <f t="shared" si="4"/>
        <v>--</v>
      </c>
      <c r="S38" s="238">
        <f t="shared" si="5"/>
        <v>2.1561120000000007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 t="s">
        <v>139</v>
      </c>
      <c r="AA38" s="245">
        <f t="shared" si="12"/>
        <v>2.1561120000000007</v>
      </c>
      <c r="AB38" s="164"/>
      <c r="AC38" s="1">
        <v>202833</v>
      </c>
    </row>
    <row r="39" spans="2:29" s="1" customFormat="1" ht="16.5" customHeight="1">
      <c r="B39" s="163"/>
      <c r="C39" s="217">
        <v>54</v>
      </c>
      <c r="D39" s="79" t="s">
        <v>37</v>
      </c>
      <c r="E39" s="81" t="s">
        <v>31</v>
      </c>
      <c r="F39" s="230">
        <v>30</v>
      </c>
      <c r="G39" s="231" t="s">
        <v>30</v>
      </c>
      <c r="H39" s="232">
        <f t="shared" si="0"/>
        <v>9.66</v>
      </c>
      <c r="I39" s="421" t="s">
        <v>339</v>
      </c>
      <c r="J39" s="421" t="s">
        <v>340</v>
      </c>
      <c r="K39" s="233">
        <f t="shared" si="1"/>
        <v>1.2500000000582077</v>
      </c>
      <c r="L39" s="234">
        <f t="shared" si="2"/>
        <v>75</v>
      </c>
      <c r="M39" s="235" t="s">
        <v>433</v>
      </c>
      <c r="N39" s="235" t="s">
        <v>152</v>
      </c>
      <c r="O39" s="428">
        <v>40</v>
      </c>
      <c r="P39" s="235" t="s">
        <v>140</v>
      </c>
      <c r="Q39" s="108">
        <f t="shared" si="3"/>
        <v>0.6000000000000001</v>
      </c>
      <c r="R39" s="237" t="str">
        <f t="shared" si="4"/>
        <v>--</v>
      </c>
      <c r="S39" s="238">
        <f t="shared" si="5"/>
        <v>2.8980000000000006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 t="s">
        <v>139</v>
      </c>
      <c r="AA39" s="245">
        <f t="shared" si="12"/>
        <v>2.8980000000000006</v>
      </c>
      <c r="AB39" s="164"/>
      <c r="AC39" s="1">
        <v>202834</v>
      </c>
    </row>
    <row r="40" spans="2:29" s="1" customFormat="1" ht="16.5" customHeight="1">
      <c r="B40" s="163"/>
      <c r="C40" s="217">
        <v>55</v>
      </c>
      <c r="D40" s="79" t="s">
        <v>142</v>
      </c>
      <c r="E40" s="81" t="s">
        <v>146</v>
      </c>
      <c r="F40" s="230">
        <v>30</v>
      </c>
      <c r="G40" s="231" t="s">
        <v>30</v>
      </c>
      <c r="H40" s="232">
        <f t="shared" si="0"/>
        <v>9.66</v>
      </c>
      <c r="I40" s="421" t="s">
        <v>348</v>
      </c>
      <c r="J40" s="421" t="s">
        <v>349</v>
      </c>
      <c r="K40" s="233">
        <f t="shared" si="1"/>
        <v>4.916666666627862</v>
      </c>
      <c r="L40" s="234">
        <f t="shared" si="2"/>
        <v>295</v>
      </c>
      <c r="M40" s="235" t="s">
        <v>141</v>
      </c>
      <c r="N40" s="235" t="s">
        <v>152</v>
      </c>
      <c r="O40" s="428"/>
      <c r="P40" s="235" t="s">
        <v>140</v>
      </c>
      <c r="Q40" s="108">
        <f t="shared" si="3"/>
        <v>0.6000000000000001</v>
      </c>
      <c r="R40" s="237">
        <f t="shared" si="4"/>
        <v>28.516320000000004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 t="s">
        <v>139</v>
      </c>
      <c r="AA40" s="245">
        <f t="shared" si="12"/>
        <v>28.516320000000004</v>
      </c>
      <c r="AB40" s="164"/>
      <c r="AC40" s="1">
        <v>202849</v>
      </c>
    </row>
    <row r="41" spans="2:29" s="1" customFormat="1" ht="16.5" customHeight="1">
      <c r="B41" s="163"/>
      <c r="C41" s="217">
        <v>56</v>
      </c>
      <c r="D41" s="79" t="s">
        <v>40</v>
      </c>
      <c r="E41" s="81" t="s">
        <v>29</v>
      </c>
      <c r="F41" s="230">
        <v>5</v>
      </c>
      <c r="G41" s="231" t="s">
        <v>36</v>
      </c>
      <c r="H41" s="232">
        <f t="shared" si="0"/>
        <v>1.61</v>
      </c>
      <c r="I41" s="421" t="s">
        <v>368</v>
      </c>
      <c r="J41" s="421" t="s">
        <v>369</v>
      </c>
      <c r="K41" s="233">
        <f t="shared" si="1"/>
        <v>7.683333333407063</v>
      </c>
      <c r="L41" s="234">
        <f t="shared" si="2"/>
        <v>461</v>
      </c>
      <c r="M41" s="235" t="s">
        <v>141</v>
      </c>
      <c r="N41" s="235" t="s">
        <v>152</v>
      </c>
      <c r="O41" s="428"/>
      <c r="P41" s="235" t="s">
        <v>140</v>
      </c>
      <c r="Q41" s="108">
        <f t="shared" si="3"/>
        <v>0.6000000000000001</v>
      </c>
      <c r="R41" s="237">
        <f t="shared" si="4"/>
        <v>7.4188800000000015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 t="s">
        <v>139</v>
      </c>
      <c r="AA41" s="245">
        <f t="shared" si="12"/>
        <v>7.4188800000000015</v>
      </c>
      <c r="AB41" s="164"/>
      <c r="AC41" s="1">
        <v>202856</v>
      </c>
    </row>
    <row r="42" spans="2:29" s="1" customFormat="1" ht="16.5" customHeight="1">
      <c r="B42" s="163"/>
      <c r="C42" s="217">
        <v>58</v>
      </c>
      <c r="D42" s="79" t="s">
        <v>4</v>
      </c>
      <c r="E42" s="81" t="s">
        <v>31</v>
      </c>
      <c r="F42" s="230">
        <v>30</v>
      </c>
      <c r="G42" s="231" t="s">
        <v>128</v>
      </c>
      <c r="H42" s="232">
        <f t="shared" si="0"/>
        <v>9.66</v>
      </c>
      <c r="I42" s="421" t="s">
        <v>402</v>
      </c>
      <c r="J42" s="421" t="s">
        <v>403</v>
      </c>
      <c r="K42" s="233">
        <f t="shared" si="1"/>
        <v>8.983333333279006</v>
      </c>
      <c r="L42" s="234">
        <f t="shared" si="2"/>
        <v>539</v>
      </c>
      <c r="M42" s="235" t="s">
        <v>141</v>
      </c>
      <c r="N42" s="235" t="s">
        <v>152</v>
      </c>
      <c r="O42" s="428"/>
      <c r="P42" s="235" t="s">
        <v>140</v>
      </c>
      <c r="Q42" s="108">
        <f t="shared" si="3"/>
        <v>0.6000000000000001</v>
      </c>
      <c r="R42" s="237">
        <f t="shared" si="4"/>
        <v>52.04808000000001</v>
      </c>
      <c r="S42" s="238" t="str">
        <f t="shared" si="5"/>
        <v>--</v>
      </c>
      <c r="T42" s="239" t="str">
        <f t="shared" si="6"/>
        <v>--</v>
      </c>
      <c r="U42" s="240" t="str">
        <f t="shared" si="7"/>
        <v>--</v>
      </c>
      <c r="V42" s="241" t="str">
        <f t="shared" si="8"/>
        <v>--</v>
      </c>
      <c r="W42" s="242" t="str">
        <f t="shared" si="9"/>
        <v>--</v>
      </c>
      <c r="X42" s="243" t="str">
        <f t="shared" si="10"/>
        <v>--</v>
      </c>
      <c r="Y42" s="244" t="str">
        <f t="shared" si="11"/>
        <v>--</v>
      </c>
      <c r="Z42" s="235" t="s">
        <v>139</v>
      </c>
      <c r="AA42" s="245">
        <f t="shared" si="12"/>
        <v>52.04808000000001</v>
      </c>
      <c r="AB42" s="164"/>
      <c r="AC42" s="1">
        <v>203143</v>
      </c>
    </row>
    <row r="43" spans="2:28" s="1" customFormat="1" ht="16.5" customHeight="1" thickBot="1">
      <c r="B43" s="163"/>
      <c r="C43" s="330"/>
      <c r="D43" s="330"/>
      <c r="E43" s="330"/>
      <c r="F43" s="330"/>
      <c r="G43" s="330"/>
      <c r="H43" s="248"/>
      <c r="I43" s="423"/>
      <c r="J43" s="423"/>
      <c r="K43" s="247"/>
      <c r="L43" s="247"/>
      <c r="M43" s="330"/>
      <c r="N43" s="330"/>
      <c r="O43" s="330"/>
      <c r="P43" s="330"/>
      <c r="Q43" s="331"/>
      <c r="R43" s="332"/>
      <c r="S43" s="333"/>
      <c r="T43" s="334"/>
      <c r="U43" s="335"/>
      <c r="V43" s="336"/>
      <c r="W43" s="337"/>
      <c r="X43" s="338"/>
      <c r="Y43" s="339"/>
      <c r="Z43" s="330"/>
      <c r="AA43" s="249"/>
      <c r="AB43" s="164"/>
    </row>
    <row r="44" spans="2:28" s="1" customFormat="1" ht="16.5" customHeight="1" thickBot="1" thickTop="1">
      <c r="B44" s="163"/>
      <c r="C44" s="117" t="s">
        <v>124</v>
      </c>
      <c r="D44" s="118" t="s">
        <v>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50">
        <f>SUM(R20:R43)</f>
        <v>1339.6768140000001</v>
      </c>
      <c r="S44" s="251">
        <f>SUM(S20:S43)</f>
        <v>5.054112000000002</v>
      </c>
      <c r="T44" s="252">
        <f>SUM(T20:T43)</f>
        <v>579.6</v>
      </c>
      <c r="U44" s="253">
        <f>SUM(U22:U43)</f>
        <v>382.536</v>
      </c>
      <c r="V44" s="254">
        <f>SUM(V20:V43)</f>
        <v>19.1268</v>
      </c>
      <c r="W44" s="254">
        <f>SUM(W22:W43)</f>
        <v>59.67561600000001</v>
      </c>
      <c r="X44" s="255">
        <f>SUM(X20:X43)</f>
        <v>350.658</v>
      </c>
      <c r="Y44" s="256">
        <f>SUM(Y22:Y43)</f>
        <v>0</v>
      </c>
      <c r="Z44" s="257"/>
      <c r="AA44" s="258">
        <f>ROUND(SUM(AA20:AA43),2)</f>
        <v>2736.33</v>
      </c>
      <c r="AB44" s="164"/>
    </row>
    <row r="45" spans="2:28" s="132" customFormat="1" ht="9.75" thickTop="1">
      <c r="B45" s="259"/>
      <c r="C45" s="134"/>
      <c r="D45" s="135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1"/>
      <c r="S45" s="261"/>
      <c r="T45" s="261"/>
      <c r="U45" s="261"/>
      <c r="V45" s="261"/>
      <c r="W45" s="261"/>
      <c r="X45" s="261"/>
      <c r="Y45" s="261"/>
      <c r="Z45" s="260"/>
      <c r="AA45" s="262"/>
      <c r="AB45" s="263"/>
    </row>
    <row r="46" spans="2:28" s="1" customFormat="1" ht="16.5" customHeight="1" thickBot="1">
      <c r="B46" s="264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6"/>
    </row>
    <row r="47" spans="2:28" ht="16.5" customHeight="1" thickTop="1"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8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C46"/>
  <sheetViews>
    <sheetView zoomScale="75" zoomScaleNormal="75" workbookViewId="0" topLeftCell="C1">
      <selection activeCell="F49" sqref="F49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12.00390625" style="5" customWidth="1"/>
    <col min="8" max="8" width="13.28125" style="5" hidden="1" customWidth="1"/>
    <col min="9" max="10" width="15.7109375" style="5" customWidth="1"/>
    <col min="11" max="13" width="9.7109375" style="5" customWidth="1"/>
    <col min="14" max="16" width="7.7109375" style="5" customWidth="1"/>
    <col min="17" max="17" width="13.28125" style="5" hidden="1" customWidth="1"/>
    <col min="18" max="19" width="14.57421875" style="5" hidden="1" customWidth="1"/>
    <col min="20" max="20" width="16.28125" style="5" hidden="1" customWidth="1"/>
    <col min="21" max="21" width="16.8515625" style="5" hidden="1" customWidth="1"/>
    <col min="22" max="22" width="16.28125" style="5" hidden="1" customWidth="1"/>
    <col min="23" max="25" width="16.8515625" style="5" hidden="1" customWidth="1"/>
    <col min="26" max="26" width="9.7109375" style="5" customWidth="1"/>
    <col min="27" max="28" width="15.7109375" style="5" customWidth="1"/>
    <col min="29" max="29" width="11.421875" style="5" hidden="1" customWidth="1"/>
    <col min="30" max="16384" width="11.421875" style="5" customWidth="1"/>
  </cols>
  <sheetData>
    <row r="1" spans="2:28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327"/>
    </row>
    <row r="2" spans="2:28" s="3" customFormat="1" ht="26.25">
      <c r="B2" s="16" t="str">
        <f>'TOT-0901'!B2</f>
        <v>ANEXO II al Memorándum D.T.E.E. N°  761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2:28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1:28" s="9" customFormat="1" ht="11.25">
      <c r="A4" s="8" t="s">
        <v>72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5" spans="1:28" s="9" customFormat="1" ht="11.25">
      <c r="A5" s="8" t="s">
        <v>73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</row>
    <row r="6" spans="2:28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</row>
    <row r="7" spans="2:28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</row>
    <row r="8" spans="2:28" s="22" customFormat="1" ht="20.25">
      <c r="B8" s="158"/>
      <c r="C8" s="159"/>
      <c r="D8" s="160" t="s">
        <v>74</v>
      </c>
      <c r="F8" s="159"/>
      <c r="G8" s="161"/>
      <c r="H8" s="161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62"/>
    </row>
    <row r="9" spans="2:28" s="1" customFormat="1" ht="16.5" customHeight="1">
      <c r="B9" s="163"/>
      <c r="C9" s="2"/>
      <c r="D9" s="2"/>
      <c r="E9" s="2"/>
      <c r="F9" s="2"/>
      <c r="G9" s="1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64"/>
    </row>
    <row r="10" spans="2:28" s="22" customFormat="1" ht="20.25">
      <c r="B10" s="158"/>
      <c r="C10" s="159"/>
      <c r="D10" s="160" t="s">
        <v>100</v>
      </c>
      <c r="E10" s="159"/>
      <c r="F10" s="159"/>
      <c r="G10" s="161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2"/>
    </row>
    <row r="11" spans="2:28" s="1" customFormat="1" ht="16.5" customHeight="1">
      <c r="B11" s="163"/>
      <c r="C11" s="2"/>
      <c r="D11" s="165"/>
      <c r="E11" s="2"/>
      <c r="F11" s="2"/>
      <c r="G11" s="1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64"/>
    </row>
    <row r="12" spans="2:28" s="22" customFormat="1" ht="20.25">
      <c r="B12" s="158"/>
      <c r="C12" s="159"/>
      <c r="D12" s="166" t="s">
        <v>101</v>
      </c>
      <c r="E12" s="160"/>
      <c r="F12" s="161"/>
      <c r="G12" s="161"/>
      <c r="H12" s="167"/>
      <c r="I12" s="159"/>
      <c r="J12" s="161"/>
      <c r="K12" s="161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2"/>
    </row>
    <row r="13" spans="2:28" s="1" customFormat="1" ht="16.5" customHeight="1">
      <c r="B13" s="163"/>
      <c r="C13" s="2"/>
      <c r="D13" s="168"/>
      <c r="E13" s="168"/>
      <c r="F13" s="168"/>
      <c r="G13" s="169"/>
      <c r="H13" s="1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64"/>
    </row>
    <row r="14" spans="2:28" s="10" customFormat="1" ht="19.5">
      <c r="B14" s="171" t="str">
        <f>'TOT-0901'!B14</f>
        <v>Desde el 01 al 31 de enero de 2009</v>
      </c>
      <c r="C14" s="28"/>
      <c r="D14" s="172"/>
      <c r="E14" s="172"/>
      <c r="F14" s="172"/>
      <c r="G14" s="172"/>
      <c r="H14" s="172"/>
      <c r="I14" s="29"/>
      <c r="J14" s="29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3"/>
    </row>
    <row r="15" spans="2:28" s="1" customFormat="1" ht="16.5" customHeight="1" thickBot="1">
      <c r="B15" s="163"/>
      <c r="C15" s="2"/>
      <c r="D15" s="2"/>
      <c r="E15" s="2"/>
      <c r="F15" s="2"/>
      <c r="G15" s="174"/>
      <c r="H15" s="2"/>
      <c r="I15" s="17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64"/>
    </row>
    <row r="16" spans="2:28" s="1" customFormat="1" ht="16.5" customHeight="1" thickBot="1" thickTop="1">
      <c r="B16" s="163"/>
      <c r="C16" s="2"/>
      <c r="D16" s="176" t="s">
        <v>102</v>
      </c>
      <c r="E16" s="177"/>
      <c r="F16" s="178"/>
      <c r="G16" s="328">
        <v>0.322</v>
      </c>
      <c r="H16" s="15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64"/>
    </row>
    <row r="17" spans="2:28" s="1" customFormat="1" ht="16.5" customHeight="1" thickBot="1" thickTop="1">
      <c r="B17" s="163"/>
      <c r="C17" s="2"/>
      <c r="D17" s="179" t="s">
        <v>103</v>
      </c>
      <c r="E17" s="180"/>
      <c r="F17" s="180"/>
      <c r="G17" s="181">
        <f>60*'TOT-0901'!B13</f>
        <v>60</v>
      </c>
      <c r="H17" s="182"/>
      <c r="I17" s="182" t="str">
        <f>IF(G17=60," ",IF(G17=120,"    Coeficiente duplicado por tasa de falla &gt;4 Sal. x año/100 km.","    REVISAR COEFICIENTE"))</f>
        <v> 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83"/>
      <c r="V17" s="2"/>
      <c r="W17" s="183"/>
      <c r="X17" s="183"/>
      <c r="Y17" s="183"/>
      <c r="Z17" s="183"/>
      <c r="AA17" s="183"/>
      <c r="AB17" s="164"/>
    </row>
    <row r="18" spans="2:28" s="1" customFormat="1" ht="16.5" customHeight="1" thickBot="1" thickTop="1">
      <c r="B18" s="163"/>
      <c r="C18" s="2"/>
      <c r="D18" s="2"/>
      <c r="E18" s="2"/>
      <c r="F18" s="2"/>
      <c r="G18" s="184"/>
      <c r="H18" s="2"/>
      <c r="I18" s="18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64"/>
    </row>
    <row r="19" spans="2:28" s="186" customFormat="1" ht="34.5" customHeight="1" thickBot="1" thickTop="1">
      <c r="B19" s="187"/>
      <c r="C19" s="188" t="s">
        <v>82</v>
      </c>
      <c r="D19" s="189" t="s">
        <v>104</v>
      </c>
      <c r="E19" s="190" t="s">
        <v>105</v>
      </c>
      <c r="F19" s="191" t="s">
        <v>106</v>
      </c>
      <c r="G19" s="192" t="s">
        <v>83</v>
      </c>
      <c r="H19" s="193" t="s">
        <v>85</v>
      </c>
      <c r="I19" s="190" t="s">
        <v>86</v>
      </c>
      <c r="J19" s="190" t="s">
        <v>87</v>
      </c>
      <c r="K19" s="189" t="s">
        <v>107</v>
      </c>
      <c r="L19" s="189" t="s">
        <v>108</v>
      </c>
      <c r="M19" s="50" t="s">
        <v>123</v>
      </c>
      <c r="N19" s="190" t="s">
        <v>109</v>
      </c>
      <c r="O19" s="189" t="s">
        <v>90</v>
      </c>
      <c r="P19" s="190" t="s">
        <v>110</v>
      </c>
      <c r="Q19" s="194" t="s">
        <v>111</v>
      </c>
      <c r="R19" s="195" t="s">
        <v>92</v>
      </c>
      <c r="S19" s="196" t="s">
        <v>93</v>
      </c>
      <c r="T19" s="197" t="s">
        <v>112</v>
      </c>
      <c r="U19" s="198"/>
      <c r="V19" s="199" t="s">
        <v>113</v>
      </c>
      <c r="W19" s="200"/>
      <c r="X19" s="201" t="s">
        <v>96</v>
      </c>
      <c r="Y19" s="202" t="s">
        <v>97</v>
      </c>
      <c r="Z19" s="192" t="s">
        <v>114</v>
      </c>
      <c r="AA19" s="192" t="s">
        <v>99</v>
      </c>
      <c r="AB19" s="203"/>
    </row>
    <row r="20" spans="2:28" s="1" customFormat="1" ht="16.5" customHeight="1" thickTop="1">
      <c r="B20" s="163"/>
      <c r="C20" s="204"/>
      <c r="D20" s="205" t="s">
        <v>431</v>
      </c>
      <c r="E20" s="206"/>
      <c r="F20" s="206"/>
      <c r="G20" s="206"/>
      <c r="H20" s="207"/>
      <c r="I20" s="419"/>
      <c r="J20" s="420"/>
      <c r="K20" s="208"/>
      <c r="L20" s="208"/>
      <c r="M20" s="206"/>
      <c r="N20" s="206"/>
      <c r="O20" s="206"/>
      <c r="P20" s="206"/>
      <c r="Q20" s="76"/>
      <c r="R20" s="74"/>
      <c r="S20" s="209"/>
      <c r="T20" s="210"/>
      <c r="U20" s="211"/>
      <c r="V20" s="212"/>
      <c r="W20" s="213"/>
      <c r="X20" s="214"/>
      <c r="Y20" s="215"/>
      <c r="Z20" s="206"/>
      <c r="AA20" s="216">
        <f>ROUND('TR-0901'!AA44,2)</f>
        <v>2736.33</v>
      </c>
      <c r="AB20" s="164"/>
    </row>
    <row r="21" spans="2:28" s="1" customFormat="1" ht="16.5" customHeight="1">
      <c r="B21" s="163"/>
      <c r="C21" s="217"/>
      <c r="D21" s="218"/>
      <c r="E21" s="219"/>
      <c r="F21" s="219"/>
      <c r="G21" s="219"/>
      <c r="H21" s="220"/>
      <c r="I21" s="421"/>
      <c r="J21" s="422"/>
      <c r="K21" s="221"/>
      <c r="L21" s="221"/>
      <c r="M21" s="219"/>
      <c r="N21" s="219"/>
      <c r="O21" s="219"/>
      <c r="P21" s="219"/>
      <c r="Q21" s="90"/>
      <c r="R21" s="88"/>
      <c r="S21" s="222"/>
      <c r="T21" s="223"/>
      <c r="U21" s="224"/>
      <c r="V21" s="225"/>
      <c r="W21" s="226"/>
      <c r="X21" s="227"/>
      <c r="Y21" s="228"/>
      <c r="Z21" s="219"/>
      <c r="AA21" s="229"/>
      <c r="AB21" s="164"/>
    </row>
    <row r="22" spans="2:29" s="1" customFormat="1" ht="16.5" customHeight="1">
      <c r="B22" s="163"/>
      <c r="C22" s="217">
        <v>59</v>
      </c>
      <c r="D22" s="79" t="s">
        <v>46</v>
      </c>
      <c r="E22" s="81" t="s">
        <v>148</v>
      </c>
      <c r="F22" s="230">
        <v>30</v>
      </c>
      <c r="G22" s="231" t="s">
        <v>30</v>
      </c>
      <c r="H22" s="232">
        <f aca="true" t="shared" si="0" ref="H22:H41">F22*$G$16</f>
        <v>9.66</v>
      </c>
      <c r="I22" s="421" t="s">
        <v>407</v>
      </c>
      <c r="J22" s="421" t="s">
        <v>408</v>
      </c>
      <c r="K22" s="233">
        <f aca="true" t="shared" si="1" ref="K22:K41">IF(D22="","",(J22-I22)*24)</f>
        <v>1.8999999999068677</v>
      </c>
      <c r="L22" s="234">
        <f aca="true" t="shared" si="2" ref="L22:L41">IF(D22="","",ROUND((J22-I22)*24*60,0))</f>
        <v>114</v>
      </c>
      <c r="M22" s="235" t="s">
        <v>141</v>
      </c>
      <c r="N22" s="235" t="s">
        <v>152</v>
      </c>
      <c r="O22" s="428"/>
      <c r="P22" s="235" t="s">
        <v>140</v>
      </c>
      <c r="Q22" s="108">
        <f aca="true" t="shared" si="3" ref="Q22:Q41">$G$17*IF(OR(M22="P",M22="RP"),0.1,1)*IF(P22="SI",1,0.1)</f>
        <v>0.6000000000000001</v>
      </c>
      <c r="R22" s="237">
        <f aca="true" t="shared" si="4" ref="R22:R41">IF(M22="P",H22*Q22*ROUND(L22/60,2),"--")</f>
        <v>11.012400000000001</v>
      </c>
      <c r="S22" s="238" t="str">
        <f aca="true" t="shared" si="5" ref="S22:S41">IF(M22="RP",H22*Q22*ROUND(L22/60,2)*O22/100,"--")</f>
        <v>--</v>
      </c>
      <c r="T22" s="239" t="str">
        <f aca="true" t="shared" si="6" ref="T22:T41">IF(AND(M22="F",N22="NO"),H22*Q22,"--")</f>
        <v>--</v>
      </c>
      <c r="U22" s="240" t="str">
        <f aca="true" t="shared" si="7" ref="U22:U41">IF(M22="F",H22*Q22*ROUND(L22/60,2),"--")</f>
        <v>--</v>
      </c>
      <c r="V22" s="241" t="str">
        <f aca="true" t="shared" si="8" ref="V22:V41">IF(AND(M22="R",N22="NO"),H22*Q22*O22/100,"--")</f>
        <v>--</v>
      </c>
      <c r="W22" s="242" t="str">
        <f aca="true" t="shared" si="9" ref="W22:W41">IF(M22="R",H22*Q22*ROUND(L22/60,2)*O22/100,"--")</f>
        <v>--</v>
      </c>
      <c r="X22" s="243" t="str">
        <f aca="true" t="shared" si="10" ref="X22:X41">IF(M22="RF",H22*Q22*ROUND(L22/60,2),"--")</f>
        <v>--</v>
      </c>
      <c r="Y22" s="244" t="str">
        <f aca="true" t="shared" si="11" ref="Y22:Y41">IF(M22="RR",H22*Q22*ROUND(L22/60,2)*O22/100,"--")</f>
        <v>--</v>
      </c>
      <c r="Z22" s="235" t="s">
        <v>139</v>
      </c>
      <c r="AA22" s="245">
        <f aca="true" t="shared" si="12" ref="AA22:AA41">IF(D22="","",SUM(R22:Y22)*IF(Z22="SI",1,2)*IF(AND(O22&lt;&gt;"",M22="RF"),O22/100,1))</f>
        <v>11.012400000000001</v>
      </c>
      <c r="AB22" s="246"/>
      <c r="AC22" s="1">
        <v>203145</v>
      </c>
    </row>
    <row r="23" spans="2:29" s="1" customFormat="1" ht="16.5" customHeight="1">
      <c r="B23" s="163"/>
      <c r="C23" s="217">
        <v>60</v>
      </c>
      <c r="D23" s="79" t="s">
        <v>4</v>
      </c>
      <c r="E23" s="81" t="s">
        <v>29</v>
      </c>
      <c r="F23" s="230">
        <v>30</v>
      </c>
      <c r="G23" s="231" t="s">
        <v>128</v>
      </c>
      <c r="H23" s="232">
        <f t="shared" si="0"/>
        <v>9.66</v>
      </c>
      <c r="I23" s="421" t="s">
        <v>411</v>
      </c>
      <c r="J23" s="421" t="s">
        <v>412</v>
      </c>
      <c r="K23" s="233">
        <f t="shared" si="1"/>
        <v>11.166666666569654</v>
      </c>
      <c r="L23" s="234">
        <f t="shared" si="2"/>
        <v>670</v>
      </c>
      <c r="M23" s="235" t="s">
        <v>141</v>
      </c>
      <c r="N23" s="235" t="s">
        <v>152</v>
      </c>
      <c r="O23" s="428"/>
      <c r="P23" s="235" t="s">
        <v>140</v>
      </c>
      <c r="Q23" s="108">
        <f t="shared" si="3"/>
        <v>0.6000000000000001</v>
      </c>
      <c r="R23" s="237">
        <f t="shared" si="4"/>
        <v>64.74132000000002</v>
      </c>
      <c r="S23" s="238" t="str">
        <f t="shared" si="5"/>
        <v>--</v>
      </c>
      <c r="T23" s="239" t="str">
        <f t="shared" si="6"/>
        <v>--</v>
      </c>
      <c r="U23" s="240" t="str">
        <f t="shared" si="7"/>
        <v>--</v>
      </c>
      <c r="V23" s="241" t="str">
        <f t="shared" si="8"/>
        <v>--</v>
      </c>
      <c r="W23" s="242" t="str">
        <f t="shared" si="9"/>
        <v>--</v>
      </c>
      <c r="X23" s="243" t="str">
        <f t="shared" si="10"/>
        <v>--</v>
      </c>
      <c r="Y23" s="244" t="str">
        <f t="shared" si="11"/>
        <v>--</v>
      </c>
      <c r="Z23" s="235" t="s">
        <v>139</v>
      </c>
      <c r="AA23" s="245">
        <f t="shared" si="12"/>
        <v>64.74132000000002</v>
      </c>
      <c r="AB23" s="246"/>
      <c r="AC23" s="1">
        <v>203148</v>
      </c>
    </row>
    <row r="24" spans="2:28" s="1" customFormat="1" ht="16.5" customHeight="1">
      <c r="B24" s="163"/>
      <c r="C24" s="217"/>
      <c r="D24" s="79"/>
      <c r="E24" s="81"/>
      <c r="F24" s="230"/>
      <c r="G24" s="231"/>
      <c r="H24" s="232">
        <f t="shared" si="0"/>
        <v>0</v>
      </c>
      <c r="I24" s="421"/>
      <c r="J24" s="421"/>
      <c r="K24" s="233">
        <f t="shared" si="1"/>
      </c>
      <c r="L24" s="234">
        <f t="shared" si="2"/>
      </c>
      <c r="M24" s="235"/>
      <c r="N24" s="236"/>
      <c r="O24" s="428"/>
      <c r="P24" s="235"/>
      <c r="Q24" s="108">
        <f t="shared" si="3"/>
        <v>6</v>
      </c>
      <c r="R24" s="237" t="str">
        <f t="shared" si="4"/>
        <v>--</v>
      </c>
      <c r="S24" s="238" t="str">
        <f t="shared" si="5"/>
        <v>--</v>
      </c>
      <c r="T24" s="239" t="str">
        <f t="shared" si="6"/>
        <v>--</v>
      </c>
      <c r="U24" s="240" t="str">
        <f t="shared" si="7"/>
        <v>--</v>
      </c>
      <c r="V24" s="241" t="str">
        <f t="shared" si="8"/>
        <v>--</v>
      </c>
      <c r="W24" s="242" t="str">
        <f t="shared" si="9"/>
        <v>--</v>
      </c>
      <c r="X24" s="243" t="str">
        <f t="shared" si="10"/>
        <v>--</v>
      </c>
      <c r="Y24" s="244" t="str">
        <f t="shared" si="11"/>
        <v>--</v>
      </c>
      <c r="Z24" s="235"/>
      <c r="AA24" s="245">
        <f t="shared" si="12"/>
      </c>
      <c r="AB24" s="164"/>
    </row>
    <row r="25" spans="2:28" s="1" customFormat="1" ht="16.5" customHeight="1">
      <c r="B25" s="163"/>
      <c r="C25" s="217"/>
      <c r="D25" s="79"/>
      <c r="E25" s="81"/>
      <c r="F25" s="230"/>
      <c r="G25" s="231"/>
      <c r="H25" s="232">
        <f t="shared" si="0"/>
        <v>0</v>
      </c>
      <c r="I25" s="421"/>
      <c r="J25" s="421"/>
      <c r="K25" s="233">
        <f t="shared" si="1"/>
      </c>
      <c r="L25" s="234">
        <f t="shared" si="2"/>
      </c>
      <c r="M25" s="235"/>
      <c r="N25" s="236"/>
      <c r="O25" s="428"/>
      <c r="P25" s="235"/>
      <c r="Q25" s="108">
        <f t="shared" si="3"/>
        <v>6</v>
      </c>
      <c r="R25" s="237" t="str">
        <f t="shared" si="4"/>
        <v>--</v>
      </c>
      <c r="S25" s="238" t="str">
        <f t="shared" si="5"/>
        <v>--</v>
      </c>
      <c r="T25" s="239" t="str">
        <f t="shared" si="6"/>
        <v>--</v>
      </c>
      <c r="U25" s="240" t="str">
        <f t="shared" si="7"/>
        <v>--</v>
      </c>
      <c r="V25" s="241" t="str">
        <f t="shared" si="8"/>
        <v>--</v>
      </c>
      <c r="W25" s="242" t="str">
        <f t="shared" si="9"/>
        <v>--</v>
      </c>
      <c r="X25" s="243" t="str">
        <f t="shared" si="10"/>
        <v>--</v>
      </c>
      <c r="Y25" s="244" t="str">
        <f t="shared" si="11"/>
        <v>--</v>
      </c>
      <c r="Z25" s="235"/>
      <c r="AA25" s="245">
        <f t="shared" si="12"/>
      </c>
      <c r="AB25" s="164"/>
    </row>
    <row r="26" spans="2:28" s="1" customFormat="1" ht="16.5" customHeight="1">
      <c r="B26" s="163"/>
      <c r="C26" s="217"/>
      <c r="D26" s="79"/>
      <c r="E26" s="81"/>
      <c r="F26" s="230"/>
      <c r="G26" s="231"/>
      <c r="H26" s="232">
        <f t="shared" si="0"/>
        <v>0</v>
      </c>
      <c r="I26" s="421"/>
      <c r="J26" s="421"/>
      <c r="K26" s="233">
        <f t="shared" si="1"/>
      </c>
      <c r="L26" s="234">
        <f t="shared" si="2"/>
      </c>
      <c r="M26" s="235"/>
      <c r="N26" s="236"/>
      <c r="O26" s="428"/>
      <c r="P26" s="235"/>
      <c r="Q26" s="108">
        <f t="shared" si="3"/>
        <v>6</v>
      </c>
      <c r="R26" s="237" t="str">
        <f t="shared" si="4"/>
        <v>--</v>
      </c>
      <c r="S26" s="238" t="str">
        <f t="shared" si="5"/>
        <v>--</v>
      </c>
      <c r="T26" s="239" t="str">
        <f t="shared" si="6"/>
        <v>--</v>
      </c>
      <c r="U26" s="240" t="str">
        <f t="shared" si="7"/>
        <v>--</v>
      </c>
      <c r="V26" s="241" t="str">
        <f t="shared" si="8"/>
        <v>--</v>
      </c>
      <c r="W26" s="242" t="str">
        <f t="shared" si="9"/>
        <v>--</v>
      </c>
      <c r="X26" s="243" t="str">
        <f t="shared" si="10"/>
        <v>--</v>
      </c>
      <c r="Y26" s="244" t="str">
        <f t="shared" si="11"/>
        <v>--</v>
      </c>
      <c r="Z26" s="235"/>
      <c r="AA26" s="245">
        <f t="shared" si="12"/>
      </c>
      <c r="AB26" s="164"/>
    </row>
    <row r="27" spans="2:28" s="1" customFormat="1" ht="16.5" customHeight="1">
      <c r="B27" s="163"/>
      <c r="C27" s="217"/>
      <c r="D27" s="79"/>
      <c r="E27" s="81"/>
      <c r="F27" s="230"/>
      <c r="G27" s="231"/>
      <c r="H27" s="232">
        <f t="shared" si="0"/>
        <v>0</v>
      </c>
      <c r="I27" s="421"/>
      <c r="J27" s="421"/>
      <c r="K27" s="233">
        <f t="shared" si="1"/>
      </c>
      <c r="L27" s="234">
        <f t="shared" si="2"/>
      </c>
      <c r="M27" s="235"/>
      <c r="N27" s="236"/>
      <c r="O27" s="428"/>
      <c r="P27" s="235"/>
      <c r="Q27" s="108">
        <f t="shared" si="3"/>
        <v>6</v>
      </c>
      <c r="R27" s="237" t="str">
        <f t="shared" si="4"/>
        <v>--</v>
      </c>
      <c r="S27" s="238" t="str">
        <f t="shared" si="5"/>
        <v>--</v>
      </c>
      <c r="T27" s="239" t="str">
        <f t="shared" si="6"/>
        <v>--</v>
      </c>
      <c r="U27" s="240" t="str">
        <f t="shared" si="7"/>
        <v>--</v>
      </c>
      <c r="V27" s="241" t="str">
        <f t="shared" si="8"/>
        <v>--</v>
      </c>
      <c r="W27" s="242" t="str">
        <f t="shared" si="9"/>
        <v>--</v>
      </c>
      <c r="X27" s="243" t="str">
        <f t="shared" si="10"/>
        <v>--</v>
      </c>
      <c r="Y27" s="244" t="str">
        <f t="shared" si="11"/>
        <v>--</v>
      </c>
      <c r="Z27" s="235"/>
      <c r="AA27" s="245">
        <f t="shared" si="12"/>
      </c>
      <c r="AB27" s="164"/>
    </row>
    <row r="28" spans="2:28" s="1" customFormat="1" ht="16.5" customHeight="1">
      <c r="B28" s="163"/>
      <c r="C28" s="217"/>
      <c r="D28" s="79"/>
      <c r="E28" s="81"/>
      <c r="F28" s="230"/>
      <c r="G28" s="231"/>
      <c r="H28" s="232">
        <f t="shared" si="0"/>
        <v>0</v>
      </c>
      <c r="I28" s="421"/>
      <c r="J28" s="421"/>
      <c r="K28" s="233">
        <f t="shared" si="1"/>
      </c>
      <c r="L28" s="234">
        <f t="shared" si="2"/>
      </c>
      <c r="M28" s="235"/>
      <c r="N28" s="236"/>
      <c r="O28" s="428"/>
      <c r="P28" s="235"/>
      <c r="Q28" s="108">
        <f t="shared" si="3"/>
        <v>6</v>
      </c>
      <c r="R28" s="237" t="str">
        <f t="shared" si="4"/>
        <v>--</v>
      </c>
      <c r="S28" s="238" t="str">
        <f t="shared" si="5"/>
        <v>--</v>
      </c>
      <c r="T28" s="239" t="str">
        <f t="shared" si="6"/>
        <v>--</v>
      </c>
      <c r="U28" s="240" t="str">
        <f t="shared" si="7"/>
        <v>--</v>
      </c>
      <c r="V28" s="241" t="str">
        <f t="shared" si="8"/>
        <v>--</v>
      </c>
      <c r="W28" s="242" t="str">
        <f t="shared" si="9"/>
        <v>--</v>
      </c>
      <c r="X28" s="243" t="str">
        <f t="shared" si="10"/>
        <v>--</v>
      </c>
      <c r="Y28" s="244" t="str">
        <f t="shared" si="11"/>
        <v>--</v>
      </c>
      <c r="Z28" s="235"/>
      <c r="AA28" s="245">
        <f t="shared" si="12"/>
      </c>
      <c r="AB28" s="164"/>
    </row>
    <row r="29" spans="2:28" s="1" customFormat="1" ht="16.5" customHeight="1">
      <c r="B29" s="163"/>
      <c r="C29" s="217"/>
      <c r="D29" s="79"/>
      <c r="E29" s="81"/>
      <c r="F29" s="230"/>
      <c r="G29" s="231"/>
      <c r="H29" s="232">
        <f t="shared" si="0"/>
        <v>0</v>
      </c>
      <c r="I29" s="421"/>
      <c r="J29" s="421"/>
      <c r="K29" s="233">
        <f t="shared" si="1"/>
      </c>
      <c r="L29" s="234">
        <f t="shared" si="2"/>
      </c>
      <c r="M29" s="235"/>
      <c r="N29" s="236"/>
      <c r="O29" s="428"/>
      <c r="P29" s="235"/>
      <c r="Q29" s="108">
        <f t="shared" si="3"/>
        <v>6</v>
      </c>
      <c r="R29" s="237" t="str">
        <f t="shared" si="4"/>
        <v>--</v>
      </c>
      <c r="S29" s="238" t="str">
        <f t="shared" si="5"/>
        <v>--</v>
      </c>
      <c r="T29" s="239" t="str">
        <f t="shared" si="6"/>
        <v>--</v>
      </c>
      <c r="U29" s="240" t="str">
        <f t="shared" si="7"/>
        <v>--</v>
      </c>
      <c r="V29" s="241" t="str">
        <f t="shared" si="8"/>
        <v>--</v>
      </c>
      <c r="W29" s="242" t="str">
        <f t="shared" si="9"/>
        <v>--</v>
      </c>
      <c r="X29" s="243" t="str">
        <f t="shared" si="10"/>
        <v>--</v>
      </c>
      <c r="Y29" s="244" t="str">
        <f t="shared" si="11"/>
        <v>--</v>
      </c>
      <c r="Z29" s="235"/>
      <c r="AA29" s="245">
        <f t="shared" si="12"/>
      </c>
      <c r="AB29" s="164"/>
    </row>
    <row r="30" spans="2:28" s="1" customFormat="1" ht="16.5" customHeight="1">
      <c r="B30" s="163"/>
      <c r="C30" s="217"/>
      <c r="D30" s="79"/>
      <c r="E30" s="81"/>
      <c r="F30" s="230"/>
      <c r="G30" s="231"/>
      <c r="H30" s="232">
        <f t="shared" si="0"/>
        <v>0</v>
      </c>
      <c r="I30" s="421"/>
      <c r="J30" s="421"/>
      <c r="K30" s="233">
        <f t="shared" si="1"/>
      </c>
      <c r="L30" s="234">
        <f t="shared" si="2"/>
      </c>
      <c r="M30" s="235"/>
      <c r="N30" s="236"/>
      <c r="O30" s="428"/>
      <c r="P30" s="235"/>
      <c r="Q30" s="108">
        <f t="shared" si="3"/>
        <v>6</v>
      </c>
      <c r="R30" s="237" t="str">
        <f t="shared" si="4"/>
        <v>--</v>
      </c>
      <c r="S30" s="238" t="str">
        <f t="shared" si="5"/>
        <v>--</v>
      </c>
      <c r="T30" s="239" t="str">
        <f t="shared" si="6"/>
        <v>--</v>
      </c>
      <c r="U30" s="240" t="str">
        <f t="shared" si="7"/>
        <v>--</v>
      </c>
      <c r="V30" s="241" t="str">
        <f t="shared" si="8"/>
        <v>--</v>
      </c>
      <c r="W30" s="242" t="str">
        <f t="shared" si="9"/>
        <v>--</v>
      </c>
      <c r="X30" s="243" t="str">
        <f t="shared" si="10"/>
        <v>--</v>
      </c>
      <c r="Y30" s="244" t="str">
        <f t="shared" si="11"/>
        <v>--</v>
      </c>
      <c r="Z30" s="235"/>
      <c r="AA30" s="245">
        <f t="shared" si="12"/>
      </c>
      <c r="AB30" s="164"/>
    </row>
    <row r="31" spans="2:28" s="1" customFormat="1" ht="16.5" customHeight="1">
      <c r="B31" s="163"/>
      <c r="C31" s="217"/>
      <c r="D31" s="79"/>
      <c r="E31" s="81"/>
      <c r="F31" s="230"/>
      <c r="G31" s="231"/>
      <c r="H31" s="232">
        <f t="shared" si="0"/>
        <v>0</v>
      </c>
      <c r="I31" s="421"/>
      <c r="J31" s="421"/>
      <c r="K31" s="233">
        <f t="shared" si="1"/>
      </c>
      <c r="L31" s="234">
        <f t="shared" si="2"/>
      </c>
      <c r="M31" s="235"/>
      <c r="N31" s="236"/>
      <c r="O31" s="428"/>
      <c r="P31" s="235"/>
      <c r="Q31" s="108">
        <f t="shared" si="3"/>
        <v>6</v>
      </c>
      <c r="R31" s="237" t="str">
        <f t="shared" si="4"/>
        <v>--</v>
      </c>
      <c r="S31" s="238" t="str">
        <f t="shared" si="5"/>
        <v>--</v>
      </c>
      <c r="T31" s="239" t="str">
        <f t="shared" si="6"/>
        <v>--</v>
      </c>
      <c r="U31" s="240" t="str">
        <f t="shared" si="7"/>
        <v>--</v>
      </c>
      <c r="V31" s="241" t="str">
        <f t="shared" si="8"/>
        <v>--</v>
      </c>
      <c r="W31" s="242" t="str">
        <f t="shared" si="9"/>
        <v>--</v>
      </c>
      <c r="X31" s="243" t="str">
        <f t="shared" si="10"/>
        <v>--</v>
      </c>
      <c r="Y31" s="244" t="str">
        <f t="shared" si="11"/>
        <v>--</v>
      </c>
      <c r="Z31" s="235"/>
      <c r="AA31" s="245">
        <f t="shared" si="12"/>
      </c>
      <c r="AB31" s="164"/>
    </row>
    <row r="32" spans="2:28" s="1" customFormat="1" ht="16.5" customHeight="1">
      <c r="B32" s="163"/>
      <c r="C32" s="217"/>
      <c r="D32" s="79"/>
      <c r="E32" s="81"/>
      <c r="F32" s="230"/>
      <c r="G32" s="231"/>
      <c r="H32" s="232">
        <f t="shared" si="0"/>
        <v>0</v>
      </c>
      <c r="I32" s="421"/>
      <c r="J32" s="421"/>
      <c r="K32" s="233">
        <f t="shared" si="1"/>
      </c>
      <c r="L32" s="234">
        <f t="shared" si="2"/>
      </c>
      <c r="M32" s="235"/>
      <c r="N32" s="236"/>
      <c r="O32" s="428"/>
      <c r="P32" s="235"/>
      <c r="Q32" s="108">
        <f t="shared" si="3"/>
        <v>6</v>
      </c>
      <c r="R32" s="237" t="str">
        <f t="shared" si="4"/>
        <v>--</v>
      </c>
      <c r="S32" s="238" t="str">
        <f t="shared" si="5"/>
        <v>--</v>
      </c>
      <c r="T32" s="239" t="str">
        <f t="shared" si="6"/>
        <v>--</v>
      </c>
      <c r="U32" s="240" t="str">
        <f t="shared" si="7"/>
        <v>--</v>
      </c>
      <c r="V32" s="241" t="str">
        <f t="shared" si="8"/>
        <v>--</v>
      </c>
      <c r="W32" s="242" t="str">
        <f t="shared" si="9"/>
        <v>--</v>
      </c>
      <c r="X32" s="243" t="str">
        <f t="shared" si="10"/>
        <v>--</v>
      </c>
      <c r="Y32" s="244" t="str">
        <f t="shared" si="11"/>
        <v>--</v>
      </c>
      <c r="Z32" s="235"/>
      <c r="AA32" s="245">
        <f t="shared" si="12"/>
      </c>
      <c r="AB32" s="164"/>
    </row>
    <row r="33" spans="2:28" s="1" customFormat="1" ht="16.5" customHeight="1">
      <c r="B33" s="163"/>
      <c r="C33" s="217"/>
      <c r="D33" s="79"/>
      <c r="E33" s="81"/>
      <c r="F33" s="230"/>
      <c r="G33" s="231"/>
      <c r="H33" s="232">
        <f t="shared" si="0"/>
        <v>0</v>
      </c>
      <c r="I33" s="421"/>
      <c r="J33" s="421"/>
      <c r="K33" s="233">
        <f t="shared" si="1"/>
      </c>
      <c r="L33" s="234">
        <f t="shared" si="2"/>
      </c>
      <c r="M33" s="235"/>
      <c r="N33" s="236"/>
      <c r="O33" s="428"/>
      <c r="P33" s="235"/>
      <c r="Q33" s="108">
        <f t="shared" si="3"/>
        <v>6</v>
      </c>
      <c r="R33" s="237" t="str">
        <f t="shared" si="4"/>
        <v>--</v>
      </c>
      <c r="S33" s="238" t="str">
        <f t="shared" si="5"/>
        <v>--</v>
      </c>
      <c r="T33" s="239" t="str">
        <f t="shared" si="6"/>
        <v>--</v>
      </c>
      <c r="U33" s="240" t="str">
        <f t="shared" si="7"/>
        <v>--</v>
      </c>
      <c r="V33" s="241" t="str">
        <f t="shared" si="8"/>
        <v>--</v>
      </c>
      <c r="W33" s="242" t="str">
        <f t="shared" si="9"/>
        <v>--</v>
      </c>
      <c r="X33" s="243" t="str">
        <f t="shared" si="10"/>
        <v>--</v>
      </c>
      <c r="Y33" s="244" t="str">
        <f t="shared" si="11"/>
        <v>--</v>
      </c>
      <c r="Z33" s="235"/>
      <c r="AA33" s="245">
        <f t="shared" si="12"/>
      </c>
      <c r="AB33" s="164"/>
    </row>
    <row r="34" spans="2:28" s="1" customFormat="1" ht="16.5" customHeight="1">
      <c r="B34" s="163"/>
      <c r="C34" s="217"/>
      <c r="D34" s="79"/>
      <c r="E34" s="81"/>
      <c r="F34" s="230"/>
      <c r="G34" s="231"/>
      <c r="H34" s="232">
        <f t="shared" si="0"/>
        <v>0</v>
      </c>
      <c r="I34" s="421"/>
      <c r="J34" s="421"/>
      <c r="K34" s="233">
        <f t="shared" si="1"/>
      </c>
      <c r="L34" s="234">
        <f t="shared" si="2"/>
      </c>
      <c r="M34" s="235"/>
      <c r="N34" s="236"/>
      <c r="O34" s="428"/>
      <c r="P34" s="235"/>
      <c r="Q34" s="108">
        <f t="shared" si="3"/>
        <v>6</v>
      </c>
      <c r="R34" s="237" t="str">
        <f t="shared" si="4"/>
        <v>--</v>
      </c>
      <c r="S34" s="238" t="str">
        <f t="shared" si="5"/>
        <v>--</v>
      </c>
      <c r="T34" s="239" t="str">
        <f t="shared" si="6"/>
        <v>--</v>
      </c>
      <c r="U34" s="240" t="str">
        <f t="shared" si="7"/>
        <v>--</v>
      </c>
      <c r="V34" s="241" t="str">
        <f t="shared" si="8"/>
        <v>--</v>
      </c>
      <c r="W34" s="242" t="str">
        <f t="shared" si="9"/>
        <v>--</v>
      </c>
      <c r="X34" s="243" t="str">
        <f t="shared" si="10"/>
        <v>--</v>
      </c>
      <c r="Y34" s="244" t="str">
        <f t="shared" si="11"/>
        <v>--</v>
      </c>
      <c r="Z34" s="235"/>
      <c r="AA34" s="245">
        <f t="shared" si="12"/>
      </c>
      <c r="AB34" s="164"/>
    </row>
    <row r="35" spans="2:28" s="1" customFormat="1" ht="16.5" customHeight="1">
      <c r="B35" s="163"/>
      <c r="C35" s="217"/>
      <c r="D35" s="79"/>
      <c r="E35" s="81"/>
      <c r="F35" s="230"/>
      <c r="G35" s="231"/>
      <c r="H35" s="232">
        <f t="shared" si="0"/>
        <v>0</v>
      </c>
      <c r="I35" s="421"/>
      <c r="J35" s="421"/>
      <c r="K35" s="233">
        <f t="shared" si="1"/>
      </c>
      <c r="L35" s="234">
        <f t="shared" si="2"/>
      </c>
      <c r="M35" s="235"/>
      <c r="N35" s="236"/>
      <c r="O35" s="428"/>
      <c r="P35" s="235"/>
      <c r="Q35" s="108">
        <f t="shared" si="3"/>
        <v>6</v>
      </c>
      <c r="R35" s="237" t="str">
        <f t="shared" si="4"/>
        <v>--</v>
      </c>
      <c r="S35" s="238" t="str">
        <f t="shared" si="5"/>
        <v>--</v>
      </c>
      <c r="T35" s="239" t="str">
        <f t="shared" si="6"/>
        <v>--</v>
      </c>
      <c r="U35" s="240" t="str">
        <f t="shared" si="7"/>
        <v>--</v>
      </c>
      <c r="V35" s="241" t="str">
        <f t="shared" si="8"/>
        <v>--</v>
      </c>
      <c r="W35" s="242" t="str">
        <f t="shared" si="9"/>
        <v>--</v>
      </c>
      <c r="X35" s="243" t="str">
        <f t="shared" si="10"/>
        <v>--</v>
      </c>
      <c r="Y35" s="244" t="str">
        <f t="shared" si="11"/>
        <v>--</v>
      </c>
      <c r="Z35" s="235"/>
      <c r="AA35" s="245">
        <f t="shared" si="12"/>
      </c>
      <c r="AB35" s="164"/>
    </row>
    <row r="36" spans="2:28" s="1" customFormat="1" ht="16.5" customHeight="1">
      <c r="B36" s="163"/>
      <c r="C36" s="217"/>
      <c r="D36" s="79"/>
      <c r="E36" s="81"/>
      <c r="F36" s="230"/>
      <c r="G36" s="231"/>
      <c r="H36" s="232">
        <f t="shared" si="0"/>
        <v>0</v>
      </c>
      <c r="I36" s="421"/>
      <c r="J36" s="421"/>
      <c r="K36" s="233">
        <f t="shared" si="1"/>
      </c>
      <c r="L36" s="234">
        <f t="shared" si="2"/>
      </c>
      <c r="M36" s="235"/>
      <c r="N36" s="236"/>
      <c r="O36" s="428"/>
      <c r="P36" s="235"/>
      <c r="Q36" s="108">
        <f t="shared" si="3"/>
        <v>6</v>
      </c>
      <c r="R36" s="237" t="str">
        <f t="shared" si="4"/>
        <v>--</v>
      </c>
      <c r="S36" s="238" t="str">
        <f t="shared" si="5"/>
        <v>--</v>
      </c>
      <c r="T36" s="239" t="str">
        <f t="shared" si="6"/>
        <v>--</v>
      </c>
      <c r="U36" s="240" t="str">
        <f t="shared" si="7"/>
        <v>--</v>
      </c>
      <c r="V36" s="241" t="str">
        <f t="shared" si="8"/>
        <v>--</v>
      </c>
      <c r="W36" s="242" t="str">
        <f t="shared" si="9"/>
        <v>--</v>
      </c>
      <c r="X36" s="243" t="str">
        <f t="shared" si="10"/>
        <v>--</v>
      </c>
      <c r="Y36" s="244" t="str">
        <f t="shared" si="11"/>
        <v>--</v>
      </c>
      <c r="Z36" s="235"/>
      <c r="AA36" s="245">
        <f t="shared" si="12"/>
      </c>
      <c r="AB36" s="164"/>
    </row>
    <row r="37" spans="2:28" s="1" customFormat="1" ht="16.5" customHeight="1">
      <c r="B37" s="163"/>
      <c r="C37" s="217"/>
      <c r="D37" s="79"/>
      <c r="E37" s="81"/>
      <c r="F37" s="230"/>
      <c r="G37" s="231"/>
      <c r="H37" s="232">
        <f t="shared" si="0"/>
        <v>0</v>
      </c>
      <c r="I37" s="421"/>
      <c r="J37" s="421"/>
      <c r="K37" s="233">
        <f t="shared" si="1"/>
      </c>
      <c r="L37" s="234">
        <f t="shared" si="2"/>
      </c>
      <c r="M37" s="235"/>
      <c r="N37" s="236"/>
      <c r="O37" s="428"/>
      <c r="P37" s="235"/>
      <c r="Q37" s="108">
        <f t="shared" si="3"/>
        <v>6</v>
      </c>
      <c r="R37" s="237" t="str">
        <f t="shared" si="4"/>
        <v>--</v>
      </c>
      <c r="S37" s="238" t="str">
        <f t="shared" si="5"/>
        <v>--</v>
      </c>
      <c r="T37" s="239" t="str">
        <f t="shared" si="6"/>
        <v>--</v>
      </c>
      <c r="U37" s="240" t="str">
        <f t="shared" si="7"/>
        <v>--</v>
      </c>
      <c r="V37" s="241" t="str">
        <f t="shared" si="8"/>
        <v>--</v>
      </c>
      <c r="W37" s="242" t="str">
        <f t="shared" si="9"/>
        <v>--</v>
      </c>
      <c r="X37" s="243" t="str">
        <f t="shared" si="10"/>
        <v>--</v>
      </c>
      <c r="Y37" s="244" t="str">
        <f t="shared" si="11"/>
        <v>--</v>
      </c>
      <c r="Z37" s="235"/>
      <c r="AA37" s="245">
        <f t="shared" si="12"/>
      </c>
      <c r="AB37" s="164"/>
    </row>
    <row r="38" spans="2:28" s="1" customFormat="1" ht="16.5" customHeight="1">
      <c r="B38" s="163"/>
      <c r="C38" s="217"/>
      <c r="D38" s="79"/>
      <c r="E38" s="81"/>
      <c r="F38" s="230"/>
      <c r="G38" s="231"/>
      <c r="H38" s="232">
        <f t="shared" si="0"/>
        <v>0</v>
      </c>
      <c r="I38" s="421"/>
      <c r="J38" s="421"/>
      <c r="K38" s="233">
        <f t="shared" si="1"/>
      </c>
      <c r="L38" s="234">
        <f t="shared" si="2"/>
      </c>
      <c r="M38" s="235"/>
      <c r="N38" s="236"/>
      <c r="O38" s="428"/>
      <c r="P38" s="235"/>
      <c r="Q38" s="108">
        <f t="shared" si="3"/>
        <v>6</v>
      </c>
      <c r="R38" s="237" t="str">
        <f t="shared" si="4"/>
        <v>--</v>
      </c>
      <c r="S38" s="238" t="str">
        <f t="shared" si="5"/>
        <v>--</v>
      </c>
      <c r="T38" s="239" t="str">
        <f t="shared" si="6"/>
        <v>--</v>
      </c>
      <c r="U38" s="240" t="str">
        <f t="shared" si="7"/>
        <v>--</v>
      </c>
      <c r="V38" s="241" t="str">
        <f t="shared" si="8"/>
        <v>--</v>
      </c>
      <c r="W38" s="242" t="str">
        <f t="shared" si="9"/>
        <v>--</v>
      </c>
      <c r="X38" s="243" t="str">
        <f t="shared" si="10"/>
        <v>--</v>
      </c>
      <c r="Y38" s="244" t="str">
        <f t="shared" si="11"/>
        <v>--</v>
      </c>
      <c r="Z38" s="235"/>
      <c r="AA38" s="245">
        <f t="shared" si="12"/>
      </c>
      <c r="AB38" s="164"/>
    </row>
    <row r="39" spans="2:28" s="1" customFormat="1" ht="16.5" customHeight="1">
      <c r="B39" s="163"/>
      <c r="C39" s="217"/>
      <c r="D39" s="79"/>
      <c r="E39" s="81"/>
      <c r="F39" s="230"/>
      <c r="G39" s="231"/>
      <c r="H39" s="232">
        <f t="shared" si="0"/>
        <v>0</v>
      </c>
      <c r="I39" s="421"/>
      <c r="J39" s="421"/>
      <c r="K39" s="233">
        <f t="shared" si="1"/>
      </c>
      <c r="L39" s="234">
        <f t="shared" si="2"/>
      </c>
      <c r="M39" s="235"/>
      <c r="N39" s="236"/>
      <c r="O39" s="428"/>
      <c r="P39" s="235"/>
      <c r="Q39" s="108">
        <f t="shared" si="3"/>
        <v>6</v>
      </c>
      <c r="R39" s="237" t="str">
        <f t="shared" si="4"/>
        <v>--</v>
      </c>
      <c r="S39" s="238" t="str">
        <f t="shared" si="5"/>
        <v>--</v>
      </c>
      <c r="T39" s="239" t="str">
        <f t="shared" si="6"/>
        <v>--</v>
      </c>
      <c r="U39" s="240" t="str">
        <f t="shared" si="7"/>
        <v>--</v>
      </c>
      <c r="V39" s="241" t="str">
        <f t="shared" si="8"/>
        <v>--</v>
      </c>
      <c r="W39" s="242" t="str">
        <f t="shared" si="9"/>
        <v>--</v>
      </c>
      <c r="X39" s="243" t="str">
        <f t="shared" si="10"/>
        <v>--</v>
      </c>
      <c r="Y39" s="244" t="str">
        <f t="shared" si="11"/>
        <v>--</v>
      </c>
      <c r="Z39" s="235"/>
      <c r="AA39" s="245">
        <f t="shared" si="12"/>
      </c>
      <c r="AB39" s="164"/>
    </row>
    <row r="40" spans="2:28" s="1" customFormat="1" ht="16.5" customHeight="1">
      <c r="B40" s="163"/>
      <c r="C40" s="217"/>
      <c r="D40" s="79"/>
      <c r="E40" s="81"/>
      <c r="F40" s="230"/>
      <c r="G40" s="231"/>
      <c r="H40" s="232">
        <f t="shared" si="0"/>
        <v>0</v>
      </c>
      <c r="I40" s="421"/>
      <c r="J40" s="421"/>
      <c r="K40" s="233">
        <f t="shared" si="1"/>
      </c>
      <c r="L40" s="234">
        <f t="shared" si="2"/>
      </c>
      <c r="M40" s="235"/>
      <c r="N40" s="236"/>
      <c r="O40" s="428"/>
      <c r="P40" s="235"/>
      <c r="Q40" s="108">
        <f t="shared" si="3"/>
        <v>6</v>
      </c>
      <c r="R40" s="237" t="str">
        <f t="shared" si="4"/>
        <v>--</v>
      </c>
      <c r="S40" s="238" t="str">
        <f t="shared" si="5"/>
        <v>--</v>
      </c>
      <c r="T40" s="239" t="str">
        <f t="shared" si="6"/>
        <v>--</v>
      </c>
      <c r="U40" s="240" t="str">
        <f t="shared" si="7"/>
        <v>--</v>
      </c>
      <c r="V40" s="241" t="str">
        <f t="shared" si="8"/>
        <v>--</v>
      </c>
      <c r="W40" s="242" t="str">
        <f t="shared" si="9"/>
        <v>--</v>
      </c>
      <c r="X40" s="243" t="str">
        <f t="shared" si="10"/>
        <v>--</v>
      </c>
      <c r="Y40" s="244" t="str">
        <f t="shared" si="11"/>
        <v>--</v>
      </c>
      <c r="Z40" s="235"/>
      <c r="AA40" s="245">
        <f t="shared" si="12"/>
      </c>
      <c r="AB40" s="164"/>
    </row>
    <row r="41" spans="2:28" s="1" customFormat="1" ht="16.5" customHeight="1">
      <c r="B41" s="163"/>
      <c r="C41" s="217"/>
      <c r="D41" s="79"/>
      <c r="E41" s="81"/>
      <c r="F41" s="230"/>
      <c r="G41" s="231"/>
      <c r="H41" s="232">
        <f t="shared" si="0"/>
        <v>0</v>
      </c>
      <c r="I41" s="421"/>
      <c r="J41" s="421"/>
      <c r="K41" s="233">
        <f t="shared" si="1"/>
      </c>
      <c r="L41" s="234">
        <f t="shared" si="2"/>
      </c>
      <c r="M41" s="235"/>
      <c r="N41" s="236"/>
      <c r="O41" s="428"/>
      <c r="P41" s="235"/>
      <c r="Q41" s="108">
        <f t="shared" si="3"/>
        <v>6</v>
      </c>
      <c r="R41" s="237" t="str">
        <f t="shared" si="4"/>
        <v>--</v>
      </c>
      <c r="S41" s="238" t="str">
        <f t="shared" si="5"/>
        <v>--</v>
      </c>
      <c r="T41" s="239" t="str">
        <f t="shared" si="6"/>
        <v>--</v>
      </c>
      <c r="U41" s="240" t="str">
        <f t="shared" si="7"/>
        <v>--</v>
      </c>
      <c r="V41" s="241" t="str">
        <f t="shared" si="8"/>
        <v>--</v>
      </c>
      <c r="W41" s="242" t="str">
        <f t="shared" si="9"/>
        <v>--</v>
      </c>
      <c r="X41" s="243" t="str">
        <f t="shared" si="10"/>
        <v>--</v>
      </c>
      <c r="Y41" s="244" t="str">
        <f t="shared" si="11"/>
        <v>--</v>
      </c>
      <c r="Z41" s="235"/>
      <c r="AA41" s="245">
        <f t="shared" si="12"/>
      </c>
      <c r="AB41" s="164"/>
    </row>
    <row r="42" spans="2:28" s="1" customFormat="1" ht="16.5" customHeight="1" thickBot="1">
      <c r="B42" s="163"/>
      <c r="C42" s="330"/>
      <c r="D42" s="330"/>
      <c r="E42" s="330"/>
      <c r="F42" s="330"/>
      <c r="G42" s="330"/>
      <c r="H42" s="248"/>
      <c r="I42" s="423"/>
      <c r="J42" s="423"/>
      <c r="K42" s="247"/>
      <c r="L42" s="247"/>
      <c r="M42" s="330"/>
      <c r="N42" s="330"/>
      <c r="O42" s="330"/>
      <c r="P42" s="330"/>
      <c r="Q42" s="331"/>
      <c r="R42" s="332"/>
      <c r="S42" s="333"/>
      <c r="T42" s="334"/>
      <c r="U42" s="335"/>
      <c r="V42" s="336"/>
      <c r="W42" s="337"/>
      <c r="X42" s="338"/>
      <c r="Y42" s="339"/>
      <c r="Z42" s="330"/>
      <c r="AA42" s="249"/>
      <c r="AB42" s="164"/>
    </row>
    <row r="43" spans="2:28" s="1" customFormat="1" ht="16.5" customHeight="1" thickBot="1" thickTop="1">
      <c r="B43" s="163"/>
      <c r="C43" s="117" t="s">
        <v>124</v>
      </c>
      <c r="D43" s="118" t="s">
        <v>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0">
        <f>SUM(R20:R42)</f>
        <v>75.75372000000002</v>
      </c>
      <c r="S43" s="251">
        <f>SUM(S20:S42)</f>
        <v>0</v>
      </c>
      <c r="T43" s="252">
        <f>SUM(T20:T42)</f>
        <v>0</v>
      </c>
      <c r="U43" s="253">
        <f>SUM(U22:U42)</f>
        <v>0</v>
      </c>
      <c r="V43" s="254">
        <f>SUM(V20:V42)</f>
        <v>0</v>
      </c>
      <c r="W43" s="254">
        <f>SUM(W22:W42)</f>
        <v>0</v>
      </c>
      <c r="X43" s="255">
        <f>SUM(X20:X42)</f>
        <v>0</v>
      </c>
      <c r="Y43" s="256">
        <f>SUM(Y22:Y42)</f>
        <v>0</v>
      </c>
      <c r="Z43" s="257"/>
      <c r="AA43" s="432">
        <f>ROUND(SUM(AA20:AA42),2)</f>
        <v>2812.08</v>
      </c>
      <c r="AB43" s="164"/>
    </row>
    <row r="44" spans="2:28" s="132" customFormat="1" ht="9.75" thickTop="1">
      <c r="B44" s="259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1"/>
      <c r="S44" s="261"/>
      <c r="T44" s="261"/>
      <c r="U44" s="261"/>
      <c r="V44" s="261"/>
      <c r="W44" s="261"/>
      <c r="X44" s="261"/>
      <c r="Y44" s="261"/>
      <c r="Z44" s="260"/>
      <c r="AA44" s="262"/>
      <c r="AB44" s="263"/>
    </row>
    <row r="45" spans="2:28" s="1" customFormat="1" ht="16.5" customHeight="1" thickBo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6"/>
    </row>
    <row r="46" spans="2:28" ht="16.5" customHeight="1" thickTop="1"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8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Roman,Normal"&amp;8&amp;F-&amp;A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V47"/>
  <sheetViews>
    <sheetView zoomScale="75" zoomScaleNormal="75" workbookViewId="0" topLeftCell="B15">
      <selection activeCell="F49" sqref="F49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'TOT-0901'!B2</f>
        <v>ANEXO II al Memorándum D.T.E.E. N°  761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72</v>
      </c>
      <c r="B4" s="271"/>
    </row>
    <row r="5" spans="1:2" s="9" customFormat="1" ht="11.25">
      <c r="A5" s="8" t="s">
        <v>73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115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116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'TOT-0901'!B14</f>
        <v>Desde el 01 al 31 de enero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117</v>
      </c>
      <c r="E14" s="329">
        <v>8.57</v>
      </c>
      <c r="F14" s="276">
        <f>60*'TOT-0901'!B13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118</v>
      </c>
      <c r="E15" s="275">
        <v>4.285</v>
      </c>
      <c r="F15" s="276">
        <f>50*'TOT-0901'!B13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119</v>
      </c>
      <c r="E16" s="279">
        <v>3.214</v>
      </c>
      <c r="F16" s="280">
        <f>50*'TOT-0901'!B13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120</v>
      </c>
      <c r="E17" s="279">
        <v>3.214</v>
      </c>
      <c r="F17" s="285">
        <f>40*'TOT-0901'!B13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82</v>
      </c>
      <c r="D19" s="189" t="s">
        <v>104</v>
      </c>
      <c r="E19" s="190" t="s">
        <v>105</v>
      </c>
      <c r="F19" s="192" t="s">
        <v>83</v>
      </c>
      <c r="G19" s="51" t="s">
        <v>85</v>
      </c>
      <c r="H19" s="190" t="s">
        <v>86</v>
      </c>
      <c r="I19" s="190" t="s">
        <v>87</v>
      </c>
      <c r="J19" s="189" t="s">
        <v>107</v>
      </c>
      <c r="K19" s="189" t="s">
        <v>108</v>
      </c>
      <c r="L19" s="50" t="s">
        <v>123</v>
      </c>
      <c r="M19" s="190" t="s">
        <v>109</v>
      </c>
      <c r="N19" s="290" t="s">
        <v>121</v>
      </c>
      <c r="O19" s="291" t="s">
        <v>122</v>
      </c>
      <c r="P19" s="292" t="s">
        <v>112</v>
      </c>
      <c r="Q19" s="293"/>
      <c r="R19" s="294" t="s">
        <v>96</v>
      </c>
      <c r="S19" s="192" t="s">
        <v>98</v>
      </c>
      <c r="T19" s="192" t="s">
        <v>99</v>
      </c>
      <c r="U19" s="295"/>
    </row>
    <row r="20" spans="2:21" s="1" customFormat="1" ht="16.5" customHeight="1" hidden="1" thickTop="1">
      <c r="B20" s="13"/>
      <c r="C20" s="206"/>
      <c r="D20" s="204"/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/>
      <c r="U20" s="164"/>
    </row>
    <row r="21" spans="2:21" s="1" customFormat="1" ht="16.5" customHeight="1" thickTop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61</v>
      </c>
      <c r="D22" s="304" t="s">
        <v>126</v>
      </c>
      <c r="E22" s="304" t="s">
        <v>127</v>
      </c>
      <c r="F22" s="315">
        <v>132</v>
      </c>
      <c r="G22" s="306">
        <f aca="true" t="shared" si="0" ref="G22:G41">IF(F22=220,$E$14,IF(AND(F22&lt;=132,F22&gt;=66),$E$15,IF(AND(F22&lt;66,F22&gt;=33),$E$16,$E$17)))</f>
        <v>4.285</v>
      </c>
      <c r="H22" s="425" t="s">
        <v>187</v>
      </c>
      <c r="I22" s="426" t="s">
        <v>188</v>
      </c>
      <c r="J22" s="233">
        <f aca="true" t="shared" si="1" ref="J22:J41">IF(D22="","",(I22-H22)*24)</f>
        <v>6.2333333332207985</v>
      </c>
      <c r="K22" s="307">
        <f aca="true" t="shared" si="2" ref="K22:K41">IF(D22="","",ROUND((I22-H22)*24*60,0))</f>
        <v>374</v>
      </c>
      <c r="L22" s="235" t="s">
        <v>141</v>
      </c>
      <c r="M22" s="235" t="s">
        <v>152</v>
      </c>
      <c r="N22" s="308">
        <f aca="true" t="shared" si="3" ref="N22:N41">IF(F22=220,$F$14,IF(AND(F22&lt;=132,F22&gt;=66),$F$15,IF(AND(F22&lt;66,F22&gt;13.2),$F$16,$F$17)))</f>
        <v>50</v>
      </c>
      <c r="O22" s="309">
        <f aca="true" t="shared" si="4" ref="O22:O41">IF(L22="P",G22*N22*ROUND(K22/60,2)*0.1,"--")</f>
        <v>133.47775000000001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139</v>
      </c>
      <c r="T22" s="316">
        <f aca="true" t="shared" si="8" ref="T22:T41">IF(D22="","",SUM(O22:R22)*IF(S22="SI",1,2)*IF(F22="500/220",0,1))</f>
        <v>133.47775000000001</v>
      </c>
      <c r="U22" s="246"/>
      <c r="V22" s="1">
        <v>202398</v>
      </c>
    </row>
    <row r="23" spans="2:22" s="1" customFormat="1" ht="16.5" customHeight="1">
      <c r="B23" s="13"/>
      <c r="C23" s="218">
        <v>62</v>
      </c>
      <c r="D23" s="304" t="s">
        <v>41</v>
      </c>
      <c r="E23" s="304" t="s">
        <v>63</v>
      </c>
      <c r="F23" s="305">
        <v>13.2</v>
      </c>
      <c r="G23" s="306">
        <f t="shared" si="0"/>
        <v>3.214</v>
      </c>
      <c r="H23" s="425" t="s">
        <v>195</v>
      </c>
      <c r="I23" s="426" t="s">
        <v>196</v>
      </c>
      <c r="J23" s="233">
        <f t="shared" si="1"/>
        <v>2.4999999999417923</v>
      </c>
      <c r="K23" s="307">
        <f t="shared" si="2"/>
        <v>150</v>
      </c>
      <c r="L23" s="235" t="s">
        <v>141</v>
      </c>
      <c r="M23" s="235" t="s">
        <v>152</v>
      </c>
      <c r="N23" s="308">
        <f t="shared" si="3"/>
        <v>40</v>
      </c>
      <c r="O23" s="309">
        <f t="shared" si="4"/>
        <v>32.14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 t="s">
        <v>139</v>
      </c>
      <c r="T23" s="316">
        <f t="shared" si="8"/>
        <v>32.14</v>
      </c>
      <c r="U23" s="246"/>
      <c r="V23" s="1">
        <v>202400</v>
      </c>
    </row>
    <row r="24" spans="2:22" s="1" customFormat="1" ht="16.5" customHeight="1">
      <c r="B24" s="13"/>
      <c r="C24" s="218">
        <v>63</v>
      </c>
      <c r="D24" s="304" t="s">
        <v>126</v>
      </c>
      <c r="E24" s="304" t="s">
        <v>127</v>
      </c>
      <c r="F24" s="305">
        <v>132</v>
      </c>
      <c r="G24" s="306">
        <f t="shared" si="0"/>
        <v>4.285</v>
      </c>
      <c r="H24" s="425" t="s">
        <v>197</v>
      </c>
      <c r="I24" s="426" t="s">
        <v>198</v>
      </c>
      <c r="J24" s="233">
        <f t="shared" si="1"/>
        <v>8.816666666592937</v>
      </c>
      <c r="K24" s="307">
        <f t="shared" si="2"/>
        <v>529</v>
      </c>
      <c r="L24" s="235" t="s">
        <v>141</v>
      </c>
      <c r="M24" s="235" t="s">
        <v>152</v>
      </c>
      <c r="N24" s="308">
        <f t="shared" si="3"/>
        <v>50</v>
      </c>
      <c r="O24" s="309">
        <f t="shared" si="4"/>
        <v>188.96850000000003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 t="s">
        <v>139</v>
      </c>
      <c r="T24" s="316">
        <f t="shared" si="8"/>
        <v>188.96850000000003</v>
      </c>
      <c r="U24" s="246"/>
      <c r="V24" s="1">
        <v>202401</v>
      </c>
    </row>
    <row r="25" spans="2:22" s="1" customFormat="1" ht="16.5" customHeight="1">
      <c r="B25" s="13"/>
      <c r="C25" s="218">
        <v>64</v>
      </c>
      <c r="D25" s="304" t="s">
        <v>41</v>
      </c>
      <c r="E25" s="304" t="s">
        <v>64</v>
      </c>
      <c r="F25" s="305">
        <v>13.2</v>
      </c>
      <c r="G25" s="306">
        <f t="shared" si="0"/>
        <v>3.214</v>
      </c>
      <c r="H25" s="425" t="s">
        <v>206</v>
      </c>
      <c r="I25" s="426" t="s">
        <v>207</v>
      </c>
      <c r="J25" s="233">
        <f t="shared" si="1"/>
        <v>1.68333333323244</v>
      </c>
      <c r="K25" s="307">
        <f t="shared" si="2"/>
        <v>101</v>
      </c>
      <c r="L25" s="235" t="s">
        <v>141</v>
      </c>
      <c r="M25" s="235" t="s">
        <v>152</v>
      </c>
      <c r="N25" s="308">
        <f t="shared" si="3"/>
        <v>40</v>
      </c>
      <c r="O25" s="309">
        <f t="shared" si="4"/>
        <v>21.59808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 t="s">
        <v>139</v>
      </c>
      <c r="T25" s="316">
        <f t="shared" si="8"/>
        <v>21.59808</v>
      </c>
      <c r="U25" s="246"/>
      <c r="V25" s="1">
        <v>202404</v>
      </c>
    </row>
    <row r="26" spans="2:22" s="1" customFormat="1" ht="16.5" customHeight="1">
      <c r="B26" s="13"/>
      <c r="C26" s="218">
        <v>65</v>
      </c>
      <c r="D26" s="304" t="s">
        <v>51</v>
      </c>
      <c r="E26" s="304" t="s">
        <v>70</v>
      </c>
      <c r="F26" s="305">
        <v>33</v>
      </c>
      <c r="G26" s="306">
        <f t="shared" si="0"/>
        <v>3.214</v>
      </c>
      <c r="H26" s="425" t="s">
        <v>218</v>
      </c>
      <c r="I26" s="426" t="s">
        <v>219</v>
      </c>
      <c r="J26" s="233">
        <f t="shared" si="1"/>
        <v>5.100000000034925</v>
      </c>
      <c r="K26" s="307">
        <f t="shared" si="2"/>
        <v>306</v>
      </c>
      <c r="L26" s="235" t="s">
        <v>141</v>
      </c>
      <c r="M26" s="235" t="s">
        <v>152</v>
      </c>
      <c r="N26" s="308">
        <f t="shared" si="3"/>
        <v>50</v>
      </c>
      <c r="O26" s="309">
        <f t="shared" si="4"/>
        <v>81.957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 t="s">
        <v>139</v>
      </c>
      <c r="T26" s="316">
        <f t="shared" si="8"/>
        <v>81.957</v>
      </c>
      <c r="U26" s="246"/>
      <c r="V26" s="1">
        <v>202408</v>
      </c>
    </row>
    <row r="27" spans="2:22" s="1" customFormat="1" ht="16.5" customHeight="1">
      <c r="B27" s="13"/>
      <c r="C27" s="218">
        <v>66</v>
      </c>
      <c r="D27" s="304" t="s">
        <v>34</v>
      </c>
      <c r="E27" s="304" t="s">
        <v>5</v>
      </c>
      <c r="F27" s="305">
        <v>132</v>
      </c>
      <c r="G27" s="306">
        <f t="shared" si="0"/>
        <v>4.285</v>
      </c>
      <c r="H27" s="425" t="s">
        <v>271</v>
      </c>
      <c r="I27" s="426" t="s">
        <v>272</v>
      </c>
      <c r="J27" s="233">
        <f t="shared" si="1"/>
        <v>5.683333333348855</v>
      </c>
      <c r="K27" s="307">
        <f t="shared" si="2"/>
        <v>341</v>
      </c>
      <c r="L27" s="235" t="s">
        <v>141</v>
      </c>
      <c r="M27" s="235" t="s">
        <v>152</v>
      </c>
      <c r="N27" s="308">
        <f t="shared" si="3"/>
        <v>50</v>
      </c>
      <c r="O27" s="309">
        <f t="shared" si="4"/>
        <v>121.69399999999999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 t="s">
        <v>139</v>
      </c>
      <c r="T27" s="316">
        <f t="shared" si="8"/>
        <v>121.69399999999999</v>
      </c>
      <c r="U27" s="246"/>
      <c r="V27" s="1">
        <v>202671</v>
      </c>
    </row>
    <row r="28" spans="2:22" s="1" customFormat="1" ht="16.5" customHeight="1">
      <c r="B28" s="13"/>
      <c r="C28" s="218">
        <v>67</v>
      </c>
      <c r="D28" s="304" t="s">
        <v>42</v>
      </c>
      <c r="E28" s="304" t="s">
        <v>65</v>
      </c>
      <c r="F28" s="305">
        <v>13.2</v>
      </c>
      <c r="G28" s="306">
        <f t="shared" si="0"/>
        <v>3.214</v>
      </c>
      <c r="H28" s="425" t="s">
        <v>287</v>
      </c>
      <c r="I28" s="426" t="s">
        <v>288</v>
      </c>
      <c r="J28" s="233">
        <f t="shared" si="1"/>
        <v>1.78333333338378</v>
      </c>
      <c r="K28" s="307">
        <f t="shared" si="2"/>
        <v>107</v>
      </c>
      <c r="L28" s="235" t="s">
        <v>141</v>
      </c>
      <c r="M28" s="235" t="s">
        <v>152</v>
      </c>
      <c r="N28" s="308">
        <f t="shared" si="3"/>
        <v>40</v>
      </c>
      <c r="O28" s="309">
        <f t="shared" si="4"/>
        <v>22.883680000000002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 t="s">
        <v>139</v>
      </c>
      <c r="T28" s="316">
        <f t="shared" si="8"/>
        <v>22.883680000000002</v>
      </c>
      <c r="U28" s="246"/>
      <c r="V28" s="1">
        <v>202678</v>
      </c>
    </row>
    <row r="29" spans="2:22" s="1" customFormat="1" ht="16.5" customHeight="1">
      <c r="B29" s="13"/>
      <c r="C29" s="218">
        <v>68</v>
      </c>
      <c r="D29" s="304" t="s">
        <v>50</v>
      </c>
      <c r="E29" s="304" t="s">
        <v>69</v>
      </c>
      <c r="F29" s="305">
        <v>33</v>
      </c>
      <c r="G29" s="306">
        <f t="shared" si="0"/>
        <v>3.214</v>
      </c>
      <c r="H29" s="425" t="s">
        <v>290</v>
      </c>
      <c r="I29" s="426" t="s">
        <v>291</v>
      </c>
      <c r="J29" s="233">
        <f t="shared" si="1"/>
        <v>0.6333333333022892</v>
      </c>
      <c r="K29" s="307">
        <f t="shared" si="2"/>
        <v>38</v>
      </c>
      <c r="L29" s="235" t="s">
        <v>141</v>
      </c>
      <c r="M29" s="235" t="s">
        <v>152</v>
      </c>
      <c r="N29" s="308">
        <f t="shared" si="3"/>
        <v>50</v>
      </c>
      <c r="O29" s="309">
        <f t="shared" si="4"/>
        <v>10.1241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 t="s">
        <v>139</v>
      </c>
      <c r="T29" s="316">
        <f t="shared" si="8"/>
        <v>10.1241</v>
      </c>
      <c r="U29" s="246"/>
      <c r="V29" s="1">
        <v>202679</v>
      </c>
    </row>
    <row r="30" spans="2:22" s="1" customFormat="1" ht="16.5" customHeight="1">
      <c r="B30" s="13"/>
      <c r="C30" s="218">
        <v>69</v>
      </c>
      <c r="D30" s="304" t="s">
        <v>33</v>
      </c>
      <c r="E30" s="304" t="s">
        <v>55</v>
      </c>
      <c r="F30" s="305">
        <v>33</v>
      </c>
      <c r="G30" s="306">
        <f t="shared" si="0"/>
        <v>3.214</v>
      </c>
      <c r="H30" s="425" t="s">
        <v>298</v>
      </c>
      <c r="I30" s="426" t="s">
        <v>299</v>
      </c>
      <c r="J30" s="233">
        <f t="shared" si="1"/>
        <v>4.649999999965075</v>
      </c>
      <c r="K30" s="307">
        <f t="shared" si="2"/>
        <v>279</v>
      </c>
      <c r="L30" s="235" t="s">
        <v>138</v>
      </c>
      <c r="M30" s="235" t="s">
        <v>140</v>
      </c>
      <c r="N30" s="308">
        <f t="shared" si="3"/>
        <v>50</v>
      </c>
      <c r="O30" s="309" t="str">
        <f t="shared" si="4"/>
        <v>--</v>
      </c>
      <c r="P30" s="310">
        <f t="shared" si="5"/>
        <v>160.7</v>
      </c>
      <c r="Q30" s="311">
        <f t="shared" si="6"/>
        <v>747.255</v>
      </c>
      <c r="R30" s="312" t="str">
        <f t="shared" si="7"/>
        <v>--</v>
      </c>
      <c r="S30" s="313" t="s">
        <v>139</v>
      </c>
      <c r="T30" s="316">
        <f t="shared" si="8"/>
        <v>907.9549999999999</v>
      </c>
      <c r="U30" s="246"/>
      <c r="V30" s="1">
        <v>202695</v>
      </c>
    </row>
    <row r="31" spans="2:22" s="1" customFormat="1" ht="16.5" customHeight="1">
      <c r="B31" s="13"/>
      <c r="C31" s="218">
        <v>70</v>
      </c>
      <c r="D31" s="304" t="s">
        <v>54</v>
      </c>
      <c r="E31" s="304" t="s">
        <v>71</v>
      </c>
      <c r="F31" s="305">
        <v>13.2</v>
      </c>
      <c r="G31" s="306">
        <f t="shared" si="0"/>
        <v>3.214</v>
      </c>
      <c r="H31" s="425" t="s">
        <v>320</v>
      </c>
      <c r="I31" s="426" t="s">
        <v>321</v>
      </c>
      <c r="J31" s="233">
        <f t="shared" si="1"/>
        <v>4.466666666732635</v>
      </c>
      <c r="K31" s="307">
        <f t="shared" si="2"/>
        <v>268</v>
      </c>
      <c r="L31" s="235" t="s">
        <v>141</v>
      </c>
      <c r="M31" s="235" t="s">
        <v>152</v>
      </c>
      <c r="N31" s="308">
        <f t="shared" si="3"/>
        <v>40</v>
      </c>
      <c r="O31" s="309">
        <f t="shared" si="4"/>
        <v>57.466319999999996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 t="s">
        <v>139</v>
      </c>
      <c r="T31" s="316">
        <f t="shared" si="8"/>
        <v>57.466319999999996</v>
      </c>
      <c r="U31" s="246"/>
      <c r="V31" s="1">
        <v>202828</v>
      </c>
    </row>
    <row r="32" spans="2:22" s="1" customFormat="1" ht="16.5" customHeight="1">
      <c r="B32" s="13"/>
      <c r="C32" s="218">
        <v>71</v>
      </c>
      <c r="D32" s="304" t="s">
        <v>51</v>
      </c>
      <c r="E32" s="304" t="s">
        <v>70</v>
      </c>
      <c r="F32" s="305">
        <v>33</v>
      </c>
      <c r="G32" s="306">
        <f t="shared" si="0"/>
        <v>3.214</v>
      </c>
      <c r="H32" s="425" t="s">
        <v>350</v>
      </c>
      <c r="I32" s="426" t="s">
        <v>351</v>
      </c>
      <c r="J32" s="233">
        <f t="shared" si="1"/>
        <v>5.650000000081491</v>
      </c>
      <c r="K32" s="307">
        <f t="shared" si="2"/>
        <v>339</v>
      </c>
      <c r="L32" s="235" t="s">
        <v>141</v>
      </c>
      <c r="M32" s="235" t="s">
        <v>152</v>
      </c>
      <c r="N32" s="308">
        <f t="shared" si="3"/>
        <v>50</v>
      </c>
      <c r="O32" s="309">
        <f t="shared" si="4"/>
        <v>90.7955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 t="s">
        <v>139</v>
      </c>
      <c r="T32" s="316">
        <f t="shared" si="8"/>
        <v>90.7955</v>
      </c>
      <c r="U32" s="246"/>
      <c r="V32" s="1">
        <v>202850</v>
      </c>
    </row>
    <row r="33" spans="2:22" s="1" customFormat="1" ht="16.5" customHeight="1">
      <c r="B33" s="13"/>
      <c r="C33" s="218">
        <v>72</v>
      </c>
      <c r="D33" s="304" t="s">
        <v>42</v>
      </c>
      <c r="E33" s="304" t="s">
        <v>66</v>
      </c>
      <c r="F33" s="305">
        <v>13.2</v>
      </c>
      <c r="G33" s="306">
        <f t="shared" si="0"/>
        <v>3.214</v>
      </c>
      <c r="H33" s="425" t="s">
        <v>358</v>
      </c>
      <c r="I33" s="426" t="s">
        <v>359</v>
      </c>
      <c r="J33" s="233">
        <f t="shared" si="1"/>
        <v>2.25</v>
      </c>
      <c r="K33" s="307">
        <f t="shared" si="2"/>
        <v>135</v>
      </c>
      <c r="L33" s="235" t="s">
        <v>141</v>
      </c>
      <c r="M33" s="235" t="s">
        <v>152</v>
      </c>
      <c r="N33" s="308">
        <f t="shared" si="3"/>
        <v>40</v>
      </c>
      <c r="O33" s="309">
        <f t="shared" si="4"/>
        <v>28.926000000000002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 t="s">
        <v>139</v>
      </c>
      <c r="T33" s="316">
        <f t="shared" si="8"/>
        <v>28.926000000000002</v>
      </c>
      <c r="U33" s="246"/>
      <c r="V33" s="1">
        <v>202853</v>
      </c>
    </row>
    <row r="34" spans="2:22" s="1" customFormat="1" ht="16.5" customHeight="1">
      <c r="B34" s="13"/>
      <c r="C34" s="218">
        <v>73</v>
      </c>
      <c r="D34" s="304" t="s">
        <v>40</v>
      </c>
      <c r="E34" s="304" t="s">
        <v>62</v>
      </c>
      <c r="F34" s="305">
        <v>33</v>
      </c>
      <c r="G34" s="306">
        <f t="shared" si="0"/>
        <v>3.214</v>
      </c>
      <c r="H34" s="425" t="s">
        <v>365</v>
      </c>
      <c r="I34" s="426" t="s">
        <v>366</v>
      </c>
      <c r="J34" s="233">
        <f t="shared" si="1"/>
        <v>8.233333333279006</v>
      </c>
      <c r="K34" s="307">
        <f t="shared" si="2"/>
        <v>494</v>
      </c>
      <c r="L34" s="235" t="s">
        <v>141</v>
      </c>
      <c r="M34" s="235" t="s">
        <v>152</v>
      </c>
      <c r="N34" s="308">
        <f t="shared" si="3"/>
        <v>50</v>
      </c>
      <c r="O34" s="309">
        <f t="shared" si="4"/>
        <v>132.2561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 t="s">
        <v>139</v>
      </c>
      <c r="T34" s="316">
        <f t="shared" si="8"/>
        <v>132.2561</v>
      </c>
      <c r="U34" s="246"/>
      <c r="V34" s="1">
        <v>202855</v>
      </c>
    </row>
    <row r="35" spans="2:22" s="1" customFormat="1" ht="16.5" customHeight="1">
      <c r="B35" s="13"/>
      <c r="C35" s="218">
        <v>74</v>
      </c>
      <c r="D35" s="304" t="s">
        <v>42</v>
      </c>
      <c r="E35" s="304" t="s">
        <v>67</v>
      </c>
      <c r="F35" s="305">
        <v>13.2</v>
      </c>
      <c r="G35" s="306">
        <f t="shared" si="0"/>
        <v>3.214</v>
      </c>
      <c r="H35" s="425" t="s">
        <v>373</v>
      </c>
      <c r="I35" s="426" t="s">
        <v>374</v>
      </c>
      <c r="J35" s="233">
        <f t="shared" si="1"/>
        <v>1.3833333333022892</v>
      </c>
      <c r="K35" s="307">
        <f t="shared" si="2"/>
        <v>83</v>
      </c>
      <c r="L35" s="235" t="s">
        <v>141</v>
      </c>
      <c r="M35" s="235" t="s">
        <v>152</v>
      </c>
      <c r="N35" s="308">
        <f t="shared" si="3"/>
        <v>40</v>
      </c>
      <c r="O35" s="309">
        <f t="shared" si="4"/>
        <v>17.74128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 t="s">
        <v>139</v>
      </c>
      <c r="T35" s="316">
        <f t="shared" si="8"/>
        <v>17.74128</v>
      </c>
      <c r="U35" s="246"/>
      <c r="V35" s="1">
        <v>202858</v>
      </c>
    </row>
    <row r="36" spans="2:22" s="1" customFormat="1" ht="16.5" customHeight="1">
      <c r="B36" s="13"/>
      <c r="C36" s="218">
        <v>75</v>
      </c>
      <c r="D36" s="304" t="s">
        <v>42</v>
      </c>
      <c r="E36" s="304" t="s">
        <v>68</v>
      </c>
      <c r="F36" s="305">
        <v>13.2</v>
      </c>
      <c r="G36" s="306">
        <f t="shared" si="0"/>
        <v>3.214</v>
      </c>
      <c r="H36" s="425" t="s">
        <v>376</v>
      </c>
      <c r="I36" s="426" t="s">
        <v>377</v>
      </c>
      <c r="J36" s="233">
        <f t="shared" si="1"/>
        <v>2.2999999999883585</v>
      </c>
      <c r="K36" s="307">
        <f t="shared" si="2"/>
        <v>138</v>
      </c>
      <c r="L36" s="235" t="s">
        <v>141</v>
      </c>
      <c r="M36" s="235" t="s">
        <v>152</v>
      </c>
      <c r="N36" s="308">
        <f t="shared" si="3"/>
        <v>40</v>
      </c>
      <c r="O36" s="309">
        <f t="shared" si="4"/>
        <v>29.5688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 t="s">
        <v>139</v>
      </c>
      <c r="T36" s="316">
        <f t="shared" si="8"/>
        <v>29.5688</v>
      </c>
      <c r="U36" s="246"/>
      <c r="V36" s="1">
        <v>202859</v>
      </c>
    </row>
    <row r="37" spans="2:22" s="1" customFormat="1" ht="16.5" customHeight="1">
      <c r="B37" s="13"/>
      <c r="C37" s="218">
        <v>76</v>
      </c>
      <c r="D37" s="304" t="s">
        <v>37</v>
      </c>
      <c r="E37" s="304" t="s">
        <v>59</v>
      </c>
      <c r="F37" s="305">
        <v>33</v>
      </c>
      <c r="G37" s="306">
        <f t="shared" si="0"/>
        <v>3.214</v>
      </c>
      <c r="H37" s="425" t="s">
        <v>385</v>
      </c>
      <c r="I37" s="426" t="s">
        <v>386</v>
      </c>
      <c r="J37" s="233">
        <f t="shared" si="1"/>
        <v>5.133333333302289</v>
      </c>
      <c r="K37" s="307">
        <f t="shared" si="2"/>
        <v>308</v>
      </c>
      <c r="L37" s="235" t="s">
        <v>141</v>
      </c>
      <c r="M37" s="235" t="s">
        <v>152</v>
      </c>
      <c r="N37" s="308">
        <f t="shared" si="3"/>
        <v>50</v>
      </c>
      <c r="O37" s="309">
        <f t="shared" si="4"/>
        <v>82.4391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 t="s">
        <v>139</v>
      </c>
      <c r="T37" s="316">
        <f t="shared" si="8"/>
        <v>82.4391</v>
      </c>
      <c r="U37" s="246"/>
      <c r="V37" s="1">
        <v>202862</v>
      </c>
    </row>
    <row r="38" spans="2:22" s="1" customFormat="1" ht="16.5" customHeight="1">
      <c r="B38" s="13"/>
      <c r="C38" s="218">
        <v>77</v>
      </c>
      <c r="D38" s="304" t="s">
        <v>125</v>
      </c>
      <c r="E38" s="304" t="s">
        <v>56</v>
      </c>
      <c r="F38" s="305">
        <v>13.2</v>
      </c>
      <c r="G38" s="306">
        <f t="shared" si="0"/>
        <v>3.214</v>
      </c>
      <c r="H38" s="425" t="s">
        <v>393</v>
      </c>
      <c r="I38" s="426" t="s">
        <v>394</v>
      </c>
      <c r="J38" s="233">
        <f t="shared" si="1"/>
        <v>2.8666666667559184</v>
      </c>
      <c r="K38" s="307">
        <f t="shared" si="2"/>
        <v>172</v>
      </c>
      <c r="L38" s="235" t="s">
        <v>141</v>
      </c>
      <c r="M38" s="235" t="s">
        <v>152</v>
      </c>
      <c r="N38" s="308">
        <f t="shared" si="3"/>
        <v>40</v>
      </c>
      <c r="O38" s="309">
        <f t="shared" si="4"/>
        <v>36.89672000000001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 t="s">
        <v>139</v>
      </c>
      <c r="T38" s="316">
        <f t="shared" si="8"/>
        <v>36.89672000000001</v>
      </c>
      <c r="U38" s="246"/>
      <c r="V38" s="1">
        <v>203140</v>
      </c>
    </row>
    <row r="39" spans="2:22" s="1" customFormat="1" ht="16.5" customHeight="1">
      <c r="B39" s="13"/>
      <c r="C39" s="218">
        <v>78</v>
      </c>
      <c r="D39" s="304" t="s">
        <v>39</v>
      </c>
      <c r="E39" s="304" t="s">
        <v>60</v>
      </c>
      <c r="F39" s="305">
        <v>13.2</v>
      </c>
      <c r="G39" s="306">
        <f t="shared" si="0"/>
        <v>3.214</v>
      </c>
      <c r="H39" s="425" t="s">
        <v>396</v>
      </c>
      <c r="I39" s="426" t="s">
        <v>397</v>
      </c>
      <c r="J39" s="233">
        <f t="shared" si="1"/>
        <v>2.3833333334187046</v>
      </c>
      <c r="K39" s="307">
        <f t="shared" si="2"/>
        <v>143</v>
      </c>
      <c r="L39" s="235" t="s">
        <v>141</v>
      </c>
      <c r="M39" s="235" t="s">
        <v>152</v>
      </c>
      <c r="N39" s="308">
        <f t="shared" si="3"/>
        <v>40</v>
      </c>
      <c r="O39" s="309">
        <f t="shared" si="4"/>
        <v>30.59728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 t="s">
        <v>139</v>
      </c>
      <c r="T39" s="316">
        <f t="shared" si="8"/>
        <v>30.59728</v>
      </c>
      <c r="U39" s="246"/>
      <c r="V39" s="1">
        <v>203141</v>
      </c>
    </row>
    <row r="40" spans="2:22" s="1" customFormat="1" ht="16.5" customHeight="1">
      <c r="B40" s="13"/>
      <c r="C40" s="218">
        <v>79</v>
      </c>
      <c r="D40" s="304" t="s">
        <v>125</v>
      </c>
      <c r="E40" s="304" t="s">
        <v>57</v>
      </c>
      <c r="F40" s="305">
        <v>13.2</v>
      </c>
      <c r="G40" s="306">
        <f t="shared" si="0"/>
        <v>3.214</v>
      </c>
      <c r="H40" s="425" t="s">
        <v>399</v>
      </c>
      <c r="I40" s="426" t="s">
        <v>400</v>
      </c>
      <c r="J40" s="233">
        <f t="shared" si="1"/>
        <v>2.083333333313931</v>
      </c>
      <c r="K40" s="307">
        <f t="shared" si="2"/>
        <v>125</v>
      </c>
      <c r="L40" s="235" t="s">
        <v>141</v>
      </c>
      <c r="M40" s="235" t="s">
        <v>152</v>
      </c>
      <c r="N40" s="308">
        <f t="shared" si="3"/>
        <v>40</v>
      </c>
      <c r="O40" s="309">
        <f t="shared" si="4"/>
        <v>26.740480000000005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 t="s">
        <v>139</v>
      </c>
      <c r="T40" s="316">
        <f t="shared" si="8"/>
        <v>26.740480000000005</v>
      </c>
      <c r="U40" s="246"/>
      <c r="V40" s="1">
        <v>203142</v>
      </c>
    </row>
    <row r="41" spans="2:22" s="1" customFormat="1" ht="16.5" customHeight="1">
      <c r="B41" s="13"/>
      <c r="C41" s="218">
        <v>80</v>
      </c>
      <c r="D41" s="304" t="s">
        <v>125</v>
      </c>
      <c r="E41" s="304" t="s">
        <v>58</v>
      </c>
      <c r="F41" s="305">
        <v>13.2</v>
      </c>
      <c r="G41" s="306">
        <f t="shared" si="0"/>
        <v>3.214</v>
      </c>
      <c r="H41" s="425" t="s">
        <v>405</v>
      </c>
      <c r="I41" s="426" t="s">
        <v>406</v>
      </c>
      <c r="J41" s="233">
        <f t="shared" si="1"/>
        <v>2.5666666666511446</v>
      </c>
      <c r="K41" s="307">
        <f t="shared" si="2"/>
        <v>154</v>
      </c>
      <c r="L41" s="235" t="s">
        <v>141</v>
      </c>
      <c r="M41" s="235" t="s">
        <v>152</v>
      </c>
      <c r="N41" s="308">
        <f t="shared" si="3"/>
        <v>40</v>
      </c>
      <c r="O41" s="309">
        <f t="shared" si="4"/>
        <v>33.03992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 t="s">
        <v>139</v>
      </c>
      <c r="T41" s="316">
        <f t="shared" si="8"/>
        <v>33.03992</v>
      </c>
      <c r="U41" s="246"/>
      <c r="V41" s="1">
        <v>203144</v>
      </c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124</v>
      </c>
      <c r="D43" s="118" t="s">
        <v>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1179.3106099999998</v>
      </c>
      <c r="P43" s="320">
        <f>SUM(P20:P42)</f>
        <v>160.7</v>
      </c>
      <c r="Q43" s="320">
        <f>SUM(Q20:Q42)</f>
        <v>747.255</v>
      </c>
      <c r="R43" s="321">
        <f>SUM(R20:R42)</f>
        <v>0</v>
      </c>
      <c r="S43" s="322"/>
      <c r="T43" s="323">
        <f>ROUND(SUM(T20:T42),2)</f>
        <v>2087.27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3">
    <pageSetUpPr fitToPage="1"/>
  </sheetPr>
  <dimension ref="A1:V47"/>
  <sheetViews>
    <sheetView zoomScale="75" zoomScaleNormal="75" workbookViewId="0" topLeftCell="B1">
      <selection activeCell="F49" sqref="F49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25.7109375" style="5" customWidth="1"/>
    <col min="5" max="5" width="35.7109375" style="5" customWidth="1"/>
    <col min="6" max="6" width="10.7109375" style="5" customWidth="1"/>
    <col min="7" max="7" width="12.421875" style="5" hidden="1" customWidth="1"/>
    <col min="8" max="9" width="15.7109375" style="5" customWidth="1"/>
    <col min="10" max="12" width="9.7109375" style="5" customWidth="1"/>
    <col min="13" max="13" width="7.7109375" style="5" customWidth="1"/>
    <col min="14" max="14" width="12.7109375" style="5" hidden="1" customWidth="1"/>
    <col min="15" max="15" width="15.00390625" style="5" hidden="1" customWidth="1"/>
    <col min="16" max="16" width="15.140625" style="5" hidden="1" customWidth="1"/>
    <col min="17" max="18" width="15.57421875" style="5" hidden="1" customWidth="1"/>
    <col min="19" max="19" width="9.7109375" style="5" customWidth="1"/>
    <col min="20" max="20" width="15.7109375" style="5" customWidth="1"/>
    <col min="21" max="21" width="15.57421875" style="5" customWidth="1"/>
    <col min="22" max="22" width="11.421875" style="5" hidden="1" customWidth="1"/>
    <col min="23" max="16384" width="11.421875" style="5" customWidth="1"/>
  </cols>
  <sheetData>
    <row r="1" spans="1:21" s="3" customFormat="1" ht="30.75" customHeight="1">
      <c r="A1" s="269"/>
      <c r="U1" s="326"/>
    </row>
    <row r="2" spans="1:21" s="3" customFormat="1" ht="26.25">
      <c r="A2" s="269"/>
      <c r="B2" s="16" t="str">
        <f>'TOT-0901'!B2</f>
        <v>ANEXO II al Memorándum D.T.E.E. N°  761  /2010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12.75">
      <c r="A3" s="270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" s="9" customFormat="1" ht="11.25">
      <c r="A4" s="8" t="s">
        <v>72</v>
      </c>
      <c r="B4" s="271"/>
    </row>
    <row r="5" spans="1:2" s="9" customFormat="1" ht="11.25">
      <c r="A5" s="8" t="s">
        <v>73</v>
      </c>
      <c r="B5" s="271"/>
    </row>
    <row r="6" s="1" customFormat="1" ht="16.5" customHeight="1" thickBot="1"/>
    <row r="7" spans="2:21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2:21" s="22" customFormat="1" ht="20.25">
      <c r="B8" s="23"/>
      <c r="D8" s="24" t="s">
        <v>115</v>
      </c>
      <c r="N8" s="25"/>
      <c r="O8" s="25"/>
      <c r="P8" s="25"/>
      <c r="Q8" s="25"/>
      <c r="R8" s="25"/>
      <c r="S8" s="25"/>
      <c r="T8" s="25"/>
      <c r="U8" s="26"/>
    </row>
    <row r="9" spans="2:21" s="1" customFormat="1" ht="16.5" customHeight="1">
      <c r="B9" s="13"/>
      <c r="D9" s="7"/>
      <c r="E9" s="7"/>
      <c r="F9" s="7"/>
      <c r="G9" s="32"/>
      <c r="H9" s="32"/>
      <c r="I9" s="32"/>
      <c r="J9" s="32"/>
      <c r="K9" s="32"/>
      <c r="N9" s="7"/>
      <c r="O9" s="7"/>
      <c r="P9" s="7"/>
      <c r="Q9" s="7"/>
      <c r="R9" s="7"/>
      <c r="S9" s="7"/>
      <c r="T9" s="7"/>
      <c r="U9" s="14"/>
    </row>
    <row r="10" spans="2:21" s="22" customFormat="1" ht="20.25">
      <c r="B10" s="23"/>
      <c r="D10" s="24" t="s">
        <v>116</v>
      </c>
      <c r="E10" s="24"/>
      <c r="F10" s="25"/>
      <c r="G10" s="24"/>
      <c r="H10" s="24"/>
      <c r="I10" s="24"/>
      <c r="J10" s="24"/>
      <c r="K10" s="24"/>
      <c r="N10" s="25"/>
      <c r="O10" s="25"/>
      <c r="P10" s="25"/>
      <c r="Q10" s="25"/>
      <c r="R10" s="25"/>
      <c r="S10" s="25"/>
      <c r="T10" s="25"/>
      <c r="U10" s="26"/>
    </row>
    <row r="11" spans="2:21" s="1" customFormat="1" ht="16.5" customHeight="1">
      <c r="B11" s="13"/>
      <c r="C11" s="7"/>
      <c r="D11" s="272"/>
      <c r="E11" s="32"/>
      <c r="F11" s="7"/>
      <c r="G11" s="32"/>
      <c r="H11" s="32"/>
      <c r="I11" s="32"/>
      <c r="J11" s="32"/>
      <c r="K11" s="32"/>
      <c r="N11" s="7"/>
      <c r="O11" s="7"/>
      <c r="P11" s="7"/>
      <c r="Q11" s="7"/>
      <c r="R11" s="7"/>
      <c r="S11" s="7"/>
      <c r="T11" s="7"/>
      <c r="U11" s="14"/>
    </row>
    <row r="12" spans="2:21" s="10" customFormat="1" ht="19.5">
      <c r="B12" s="11" t="str">
        <f>'TOT-0901'!B14</f>
        <v>Desde el 01 al 31 de enero de 2009</v>
      </c>
      <c r="C12" s="273"/>
      <c r="D12" s="12"/>
      <c r="E12" s="12"/>
      <c r="F12" s="12"/>
      <c r="G12" s="12"/>
      <c r="H12" s="2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1"/>
    </row>
    <row r="13" spans="2:21" s="1" customFormat="1" ht="16.5" customHeight="1" thickBot="1">
      <c r="B13" s="13"/>
      <c r="C13" s="7"/>
      <c r="G13" s="34"/>
      <c r="I13" s="7"/>
      <c r="J13" s="7"/>
      <c r="K13" s="7"/>
      <c r="L13" s="34"/>
      <c r="M13" s="34"/>
      <c r="N13" s="34"/>
      <c r="O13" s="7"/>
      <c r="P13" s="7"/>
      <c r="Q13" s="7"/>
      <c r="R13" s="7"/>
      <c r="S13" s="7"/>
      <c r="T13" s="7"/>
      <c r="U13" s="14"/>
    </row>
    <row r="14" spans="2:21" s="1" customFormat="1" ht="16.5" customHeight="1" thickBot="1" thickTop="1">
      <c r="B14" s="13"/>
      <c r="C14" s="7"/>
      <c r="D14" s="274" t="s">
        <v>117</v>
      </c>
      <c r="E14" s="329">
        <v>8.57</v>
      </c>
      <c r="F14" s="276">
        <f>60*'TOT-0901'!B13</f>
        <v>60</v>
      </c>
      <c r="G14" s="34"/>
      <c r="H14" s="182" t="str">
        <f>IF(F14=60," ",IF(F14=120,"    Coeficiente duplicado por tasa de falla &gt;4 Sal. x año/100 km.","    REVISAR COEFICIENTE"))</f>
        <v> </v>
      </c>
      <c r="I14" s="7"/>
      <c r="J14" s="7"/>
      <c r="K14" s="7"/>
      <c r="L14" s="34"/>
      <c r="M14" s="34"/>
      <c r="N14" s="34"/>
      <c r="O14" s="7"/>
      <c r="P14" s="7"/>
      <c r="Q14" s="7"/>
      <c r="R14" s="7"/>
      <c r="S14" s="7"/>
      <c r="T14" s="7"/>
      <c r="U14" s="14"/>
    </row>
    <row r="15" spans="2:21" s="1" customFormat="1" ht="16.5" customHeight="1" thickBot="1" thickTop="1">
      <c r="B15" s="13"/>
      <c r="C15" s="7"/>
      <c r="D15" s="274" t="s">
        <v>118</v>
      </c>
      <c r="E15" s="275">
        <v>4.285</v>
      </c>
      <c r="F15" s="276">
        <f>50*'TOT-0901'!B13</f>
        <v>50</v>
      </c>
      <c r="H15" s="182" t="str">
        <f>IF(F15=50," ",IF(F15=100,"    Coeficiente duplicado por tasa de falla &gt;4 Sal. x año/100 km.","    REVISAR COEFICIENTE"))</f>
        <v> </v>
      </c>
      <c r="Q15" s="7"/>
      <c r="R15" s="7"/>
      <c r="S15" s="7"/>
      <c r="T15" s="277"/>
      <c r="U15" s="14"/>
    </row>
    <row r="16" spans="2:21" s="1" customFormat="1" ht="16.5" customHeight="1" thickBot="1" thickTop="1">
      <c r="B16" s="13"/>
      <c r="C16" s="7"/>
      <c r="D16" s="278" t="s">
        <v>119</v>
      </c>
      <c r="E16" s="279">
        <v>3.214</v>
      </c>
      <c r="F16" s="280">
        <f>50*'TOT-0901'!B13</f>
        <v>50</v>
      </c>
      <c r="H16" s="182" t="str">
        <f>IF(F16=50," ",IF(F16=100,"    Coeficiente duplicado por tasa de falla &gt;4 Sal. x año/100 km.","    REVISAR COEFICIENTE"))</f>
        <v> </v>
      </c>
      <c r="I16" s="281"/>
      <c r="J16" s="281"/>
      <c r="K16" s="7"/>
      <c r="N16" s="282"/>
      <c r="O16" s="283"/>
      <c r="P16" s="15"/>
      <c r="Q16" s="7"/>
      <c r="R16" s="7"/>
      <c r="S16" s="7"/>
      <c r="T16" s="277"/>
      <c r="U16" s="14"/>
    </row>
    <row r="17" spans="2:21" s="1" customFormat="1" ht="16.5" customHeight="1" thickBot="1" thickTop="1">
      <c r="B17" s="13"/>
      <c r="C17" s="7"/>
      <c r="D17" s="284" t="s">
        <v>120</v>
      </c>
      <c r="E17" s="279">
        <v>3.214</v>
      </c>
      <c r="F17" s="285">
        <f>40*'TOT-0901'!B13</f>
        <v>40</v>
      </c>
      <c r="H17" s="182" t="str">
        <f>IF(F17=40," ",IF(F17=80,"    Coeficiente duplicado por tasa de falla &gt;4 Sal. x año/100 km.","    REVISAR COEFICIENTE"))</f>
        <v> </v>
      </c>
      <c r="I17" s="281"/>
      <c r="J17" s="281"/>
      <c r="K17" s="7"/>
      <c r="N17" s="282"/>
      <c r="O17" s="283"/>
      <c r="P17" s="15"/>
      <c r="Q17" s="7"/>
      <c r="R17" s="7"/>
      <c r="S17" s="7"/>
      <c r="T17" s="277"/>
      <c r="U17" s="14"/>
    </row>
    <row r="18" spans="2:21" s="1" customFormat="1" ht="16.5" customHeight="1" thickBot="1" thickTop="1">
      <c r="B18" s="13"/>
      <c r="C18" s="7"/>
      <c r="D18" s="286"/>
      <c r="E18" s="287"/>
      <c r="F18" s="15"/>
      <c r="G18" s="7"/>
      <c r="H18" s="15"/>
      <c r="I18" s="281"/>
      <c r="J18" s="281"/>
      <c r="K18" s="7"/>
      <c r="L18" s="7"/>
      <c r="M18" s="7"/>
      <c r="N18" s="282"/>
      <c r="O18" s="283"/>
      <c r="P18" s="15"/>
      <c r="Q18" s="7"/>
      <c r="R18" s="7"/>
      <c r="S18" s="7"/>
      <c r="T18" s="277"/>
      <c r="U18" s="14"/>
    </row>
    <row r="19" spans="2:21" s="288" customFormat="1" ht="34.5" customHeight="1" thickBot="1" thickTop="1">
      <c r="B19" s="289"/>
      <c r="C19" s="188" t="s">
        <v>82</v>
      </c>
      <c r="D19" s="189" t="s">
        <v>104</v>
      </c>
      <c r="E19" s="190" t="s">
        <v>105</v>
      </c>
      <c r="F19" s="192" t="s">
        <v>83</v>
      </c>
      <c r="G19" s="51" t="s">
        <v>85</v>
      </c>
      <c r="H19" s="190" t="s">
        <v>86</v>
      </c>
      <c r="I19" s="190" t="s">
        <v>87</v>
      </c>
      <c r="J19" s="189" t="s">
        <v>107</v>
      </c>
      <c r="K19" s="189" t="s">
        <v>108</v>
      </c>
      <c r="L19" s="50" t="s">
        <v>123</v>
      </c>
      <c r="M19" s="190" t="s">
        <v>109</v>
      </c>
      <c r="N19" s="290" t="s">
        <v>121</v>
      </c>
      <c r="O19" s="291" t="s">
        <v>122</v>
      </c>
      <c r="P19" s="292" t="s">
        <v>112</v>
      </c>
      <c r="Q19" s="293"/>
      <c r="R19" s="294" t="s">
        <v>96</v>
      </c>
      <c r="S19" s="192" t="s">
        <v>98</v>
      </c>
      <c r="T19" s="192" t="s">
        <v>99</v>
      </c>
      <c r="U19" s="295"/>
    </row>
    <row r="20" spans="2:21" s="1" customFormat="1" ht="16.5" customHeight="1" thickTop="1">
      <c r="B20" s="13"/>
      <c r="C20" s="206"/>
      <c r="D20" s="204" t="s">
        <v>431</v>
      </c>
      <c r="E20" s="204"/>
      <c r="F20" s="296"/>
      <c r="G20" s="297"/>
      <c r="H20" s="419"/>
      <c r="I20" s="424"/>
      <c r="J20" s="208"/>
      <c r="K20" s="208"/>
      <c r="L20" s="205"/>
      <c r="M20" s="205"/>
      <c r="N20" s="298"/>
      <c r="O20" s="299"/>
      <c r="P20" s="300"/>
      <c r="Q20" s="301"/>
      <c r="R20" s="302"/>
      <c r="S20" s="303"/>
      <c r="T20" s="216">
        <f>ROUND('SA-0901'!T43,2)</f>
        <v>2087.27</v>
      </c>
      <c r="U20" s="164"/>
    </row>
    <row r="21" spans="2:21" s="1" customFormat="1" ht="16.5" customHeight="1">
      <c r="B21" s="13"/>
      <c r="C21" s="218"/>
      <c r="D21" s="304"/>
      <c r="E21" s="304"/>
      <c r="F21" s="305"/>
      <c r="G21" s="306"/>
      <c r="H21" s="425"/>
      <c r="I21" s="426"/>
      <c r="J21" s="233"/>
      <c r="K21" s="307"/>
      <c r="L21" s="235"/>
      <c r="M21" s="235"/>
      <c r="N21" s="308"/>
      <c r="O21" s="309"/>
      <c r="P21" s="310"/>
      <c r="Q21" s="311"/>
      <c r="R21" s="312"/>
      <c r="S21" s="313"/>
      <c r="T21" s="314"/>
      <c r="U21" s="164"/>
    </row>
    <row r="22" spans="2:22" s="1" customFormat="1" ht="16.5" customHeight="1">
      <c r="B22" s="13"/>
      <c r="C22" s="218">
        <v>81</v>
      </c>
      <c r="D22" s="304" t="s">
        <v>39</v>
      </c>
      <c r="E22" s="304" t="s">
        <v>61</v>
      </c>
      <c r="F22" s="315">
        <v>13.2</v>
      </c>
      <c r="G22" s="306">
        <f aca="true" t="shared" si="0" ref="G22:G41">IF(F22=220,$E$14,IF(AND(F22&lt;=132,F22&gt;=66),$E$15,IF(AND(F22&lt;66,F22&gt;=33),$E$16,$E$17)))</f>
        <v>3.214</v>
      </c>
      <c r="H22" s="425" t="s">
        <v>414</v>
      </c>
      <c r="I22" s="426" t="s">
        <v>415</v>
      </c>
      <c r="J22" s="233">
        <f aca="true" t="shared" si="1" ref="J22:J41">IF(D22="","",(I22-H22)*24)</f>
        <v>2.4000000001396984</v>
      </c>
      <c r="K22" s="307">
        <f aca="true" t="shared" si="2" ref="K22:K41">IF(D22="","",ROUND((I22-H22)*24*60,0))</f>
        <v>144</v>
      </c>
      <c r="L22" s="235" t="s">
        <v>141</v>
      </c>
      <c r="M22" s="235" t="s">
        <v>152</v>
      </c>
      <c r="N22" s="308">
        <f aca="true" t="shared" si="3" ref="N22:N41">IF(F22=220,$F$14,IF(AND(F22&lt;=132,F22&gt;=66),$F$15,IF(AND(F22&lt;66,F22&gt;13.2),$F$16,$F$17)))</f>
        <v>40</v>
      </c>
      <c r="O22" s="309">
        <f aca="true" t="shared" si="4" ref="O22:O41">IF(L22="P",G22*N22*ROUND(K22/60,2)*0.1,"--")</f>
        <v>30.8544</v>
      </c>
      <c r="P22" s="310" t="str">
        <f aca="true" t="shared" si="5" ref="P22:P41">IF(AND(L22="F",M22="NO"),G22*N22,"--")</f>
        <v>--</v>
      </c>
      <c r="Q22" s="311" t="str">
        <f aca="true" t="shared" si="6" ref="Q22:Q41">IF(L22="F",G22*N22*ROUND(K22/60,2),"--")</f>
        <v>--</v>
      </c>
      <c r="R22" s="312" t="str">
        <f aca="true" t="shared" si="7" ref="R22:R41">IF(L22="RF",G22*N22*ROUND(K22/60,2),"--")</f>
        <v>--</v>
      </c>
      <c r="S22" s="313" t="s">
        <v>139</v>
      </c>
      <c r="T22" s="316">
        <f aca="true" t="shared" si="8" ref="T22:T41">IF(D22="","",SUM(O22:R22)*IF(S22="SI",1,2)*IF(F22="500/220",0,1))</f>
        <v>30.8544</v>
      </c>
      <c r="U22" s="246"/>
      <c r="V22" s="1">
        <v>203149</v>
      </c>
    </row>
    <row r="23" spans="2:21" s="1" customFormat="1" ht="16.5" customHeight="1">
      <c r="B23" s="13"/>
      <c r="C23" s="218"/>
      <c r="D23" s="304"/>
      <c r="E23" s="304"/>
      <c r="F23" s="305"/>
      <c r="G23" s="306">
        <f t="shared" si="0"/>
        <v>3.214</v>
      </c>
      <c r="H23" s="425"/>
      <c r="I23" s="426"/>
      <c r="J23" s="233">
        <f t="shared" si="1"/>
      </c>
      <c r="K23" s="307">
        <f t="shared" si="2"/>
      </c>
      <c r="L23" s="235"/>
      <c r="M23" s="235"/>
      <c r="N23" s="308">
        <f t="shared" si="3"/>
        <v>40</v>
      </c>
      <c r="O23" s="309" t="str">
        <f t="shared" si="4"/>
        <v>--</v>
      </c>
      <c r="P23" s="310" t="str">
        <f t="shared" si="5"/>
        <v>--</v>
      </c>
      <c r="Q23" s="311" t="str">
        <f t="shared" si="6"/>
        <v>--</v>
      </c>
      <c r="R23" s="312" t="str">
        <f t="shared" si="7"/>
        <v>--</v>
      </c>
      <c r="S23" s="313"/>
      <c r="T23" s="316">
        <f t="shared" si="8"/>
      </c>
      <c r="U23" s="246"/>
    </row>
    <row r="24" spans="2:21" s="1" customFormat="1" ht="16.5" customHeight="1">
      <c r="B24" s="13"/>
      <c r="C24" s="218"/>
      <c r="D24" s="304"/>
      <c r="E24" s="304"/>
      <c r="F24" s="305"/>
      <c r="G24" s="306">
        <f t="shared" si="0"/>
        <v>3.214</v>
      </c>
      <c r="H24" s="425"/>
      <c r="I24" s="426"/>
      <c r="J24" s="233">
        <f t="shared" si="1"/>
      </c>
      <c r="K24" s="307">
        <f t="shared" si="2"/>
      </c>
      <c r="L24" s="235"/>
      <c r="M24" s="235"/>
      <c r="N24" s="308">
        <f t="shared" si="3"/>
        <v>40</v>
      </c>
      <c r="O24" s="309" t="str">
        <f t="shared" si="4"/>
        <v>--</v>
      </c>
      <c r="P24" s="310" t="str">
        <f t="shared" si="5"/>
        <v>--</v>
      </c>
      <c r="Q24" s="311" t="str">
        <f t="shared" si="6"/>
        <v>--</v>
      </c>
      <c r="R24" s="312" t="str">
        <f t="shared" si="7"/>
        <v>--</v>
      </c>
      <c r="S24" s="313"/>
      <c r="T24" s="316">
        <f t="shared" si="8"/>
      </c>
      <c r="U24" s="246"/>
    </row>
    <row r="25" spans="2:21" s="1" customFormat="1" ht="16.5" customHeight="1">
      <c r="B25" s="13"/>
      <c r="C25" s="218"/>
      <c r="D25" s="304"/>
      <c r="E25" s="304"/>
      <c r="F25" s="305"/>
      <c r="G25" s="306">
        <f t="shared" si="0"/>
        <v>3.214</v>
      </c>
      <c r="H25" s="425"/>
      <c r="I25" s="426"/>
      <c r="J25" s="233">
        <f t="shared" si="1"/>
      </c>
      <c r="K25" s="307">
        <f t="shared" si="2"/>
      </c>
      <c r="L25" s="235"/>
      <c r="M25" s="235"/>
      <c r="N25" s="308">
        <f t="shared" si="3"/>
        <v>40</v>
      </c>
      <c r="O25" s="309" t="str">
        <f t="shared" si="4"/>
        <v>--</v>
      </c>
      <c r="P25" s="310" t="str">
        <f t="shared" si="5"/>
        <v>--</v>
      </c>
      <c r="Q25" s="311" t="str">
        <f t="shared" si="6"/>
        <v>--</v>
      </c>
      <c r="R25" s="312" t="str">
        <f t="shared" si="7"/>
        <v>--</v>
      </c>
      <c r="S25" s="313"/>
      <c r="T25" s="316">
        <f t="shared" si="8"/>
      </c>
      <c r="U25" s="246"/>
    </row>
    <row r="26" spans="2:21" s="1" customFormat="1" ht="16.5" customHeight="1">
      <c r="B26" s="13"/>
      <c r="C26" s="218"/>
      <c r="D26" s="304"/>
      <c r="E26" s="304"/>
      <c r="F26" s="305"/>
      <c r="G26" s="306">
        <f t="shared" si="0"/>
        <v>3.214</v>
      </c>
      <c r="H26" s="425"/>
      <c r="I26" s="426"/>
      <c r="J26" s="233">
        <f t="shared" si="1"/>
      </c>
      <c r="K26" s="307">
        <f t="shared" si="2"/>
      </c>
      <c r="L26" s="235"/>
      <c r="M26" s="235"/>
      <c r="N26" s="308">
        <f t="shared" si="3"/>
        <v>40</v>
      </c>
      <c r="O26" s="309" t="str">
        <f t="shared" si="4"/>
        <v>--</v>
      </c>
      <c r="P26" s="310" t="str">
        <f t="shared" si="5"/>
        <v>--</v>
      </c>
      <c r="Q26" s="311" t="str">
        <f t="shared" si="6"/>
        <v>--</v>
      </c>
      <c r="R26" s="312" t="str">
        <f t="shared" si="7"/>
        <v>--</v>
      </c>
      <c r="S26" s="313"/>
      <c r="T26" s="316">
        <f t="shared" si="8"/>
      </c>
      <c r="U26" s="246"/>
    </row>
    <row r="27" spans="2:21" s="1" customFormat="1" ht="16.5" customHeight="1">
      <c r="B27" s="13"/>
      <c r="C27" s="218"/>
      <c r="D27" s="304"/>
      <c r="E27" s="304"/>
      <c r="F27" s="305"/>
      <c r="G27" s="306">
        <f t="shared" si="0"/>
        <v>3.214</v>
      </c>
      <c r="H27" s="425"/>
      <c r="I27" s="426"/>
      <c r="J27" s="233">
        <f t="shared" si="1"/>
      </c>
      <c r="K27" s="307">
        <f t="shared" si="2"/>
      </c>
      <c r="L27" s="235"/>
      <c r="M27" s="235"/>
      <c r="N27" s="308">
        <f t="shared" si="3"/>
        <v>40</v>
      </c>
      <c r="O27" s="309" t="str">
        <f t="shared" si="4"/>
        <v>--</v>
      </c>
      <c r="P27" s="310" t="str">
        <f t="shared" si="5"/>
        <v>--</v>
      </c>
      <c r="Q27" s="311" t="str">
        <f t="shared" si="6"/>
        <v>--</v>
      </c>
      <c r="R27" s="312" t="str">
        <f t="shared" si="7"/>
        <v>--</v>
      </c>
      <c r="S27" s="313"/>
      <c r="T27" s="316">
        <f t="shared" si="8"/>
      </c>
      <c r="U27" s="246"/>
    </row>
    <row r="28" spans="2:21" s="1" customFormat="1" ht="16.5" customHeight="1">
      <c r="B28" s="13"/>
      <c r="C28" s="218"/>
      <c r="D28" s="304"/>
      <c r="E28" s="304"/>
      <c r="F28" s="305"/>
      <c r="G28" s="306">
        <f t="shared" si="0"/>
        <v>3.214</v>
      </c>
      <c r="H28" s="425"/>
      <c r="I28" s="426"/>
      <c r="J28" s="233">
        <f t="shared" si="1"/>
      </c>
      <c r="K28" s="307">
        <f t="shared" si="2"/>
      </c>
      <c r="L28" s="235"/>
      <c r="M28" s="235"/>
      <c r="N28" s="308">
        <f t="shared" si="3"/>
        <v>40</v>
      </c>
      <c r="O28" s="309" t="str">
        <f t="shared" si="4"/>
        <v>--</v>
      </c>
      <c r="P28" s="310" t="str">
        <f t="shared" si="5"/>
        <v>--</v>
      </c>
      <c r="Q28" s="311" t="str">
        <f t="shared" si="6"/>
        <v>--</v>
      </c>
      <c r="R28" s="312" t="str">
        <f t="shared" si="7"/>
        <v>--</v>
      </c>
      <c r="S28" s="313"/>
      <c r="T28" s="316">
        <f t="shared" si="8"/>
      </c>
      <c r="U28" s="246"/>
    </row>
    <row r="29" spans="2:21" s="1" customFormat="1" ht="16.5" customHeight="1">
      <c r="B29" s="13"/>
      <c r="C29" s="218"/>
      <c r="D29" s="304"/>
      <c r="E29" s="304"/>
      <c r="F29" s="305"/>
      <c r="G29" s="306">
        <f t="shared" si="0"/>
        <v>3.214</v>
      </c>
      <c r="H29" s="425"/>
      <c r="I29" s="426"/>
      <c r="J29" s="233">
        <f t="shared" si="1"/>
      </c>
      <c r="K29" s="307">
        <f t="shared" si="2"/>
      </c>
      <c r="L29" s="235"/>
      <c r="M29" s="235"/>
      <c r="N29" s="308">
        <f t="shared" si="3"/>
        <v>40</v>
      </c>
      <c r="O29" s="309" t="str">
        <f t="shared" si="4"/>
        <v>--</v>
      </c>
      <c r="P29" s="310" t="str">
        <f t="shared" si="5"/>
        <v>--</v>
      </c>
      <c r="Q29" s="311" t="str">
        <f t="shared" si="6"/>
        <v>--</v>
      </c>
      <c r="R29" s="312" t="str">
        <f t="shared" si="7"/>
        <v>--</v>
      </c>
      <c r="S29" s="313"/>
      <c r="T29" s="316">
        <f t="shared" si="8"/>
      </c>
      <c r="U29" s="246"/>
    </row>
    <row r="30" spans="2:21" s="1" customFormat="1" ht="16.5" customHeight="1">
      <c r="B30" s="13"/>
      <c r="C30" s="218"/>
      <c r="D30" s="304"/>
      <c r="E30" s="304"/>
      <c r="F30" s="305"/>
      <c r="G30" s="306">
        <f t="shared" si="0"/>
        <v>3.214</v>
      </c>
      <c r="H30" s="425"/>
      <c r="I30" s="426"/>
      <c r="J30" s="233">
        <f t="shared" si="1"/>
      </c>
      <c r="K30" s="307">
        <f t="shared" si="2"/>
      </c>
      <c r="L30" s="235"/>
      <c r="M30" s="235"/>
      <c r="N30" s="308">
        <f t="shared" si="3"/>
        <v>40</v>
      </c>
      <c r="O30" s="309" t="str">
        <f t="shared" si="4"/>
        <v>--</v>
      </c>
      <c r="P30" s="310" t="str">
        <f t="shared" si="5"/>
        <v>--</v>
      </c>
      <c r="Q30" s="311" t="str">
        <f t="shared" si="6"/>
        <v>--</v>
      </c>
      <c r="R30" s="312" t="str">
        <f t="shared" si="7"/>
        <v>--</v>
      </c>
      <c r="S30" s="313"/>
      <c r="T30" s="316">
        <f t="shared" si="8"/>
      </c>
      <c r="U30" s="246"/>
    </row>
    <row r="31" spans="2:21" s="1" customFormat="1" ht="16.5" customHeight="1">
      <c r="B31" s="13"/>
      <c r="C31" s="218"/>
      <c r="D31" s="304"/>
      <c r="E31" s="304"/>
      <c r="F31" s="305"/>
      <c r="G31" s="306">
        <f t="shared" si="0"/>
        <v>3.214</v>
      </c>
      <c r="H31" s="425"/>
      <c r="I31" s="426"/>
      <c r="J31" s="233">
        <f t="shared" si="1"/>
      </c>
      <c r="K31" s="307">
        <f t="shared" si="2"/>
      </c>
      <c r="L31" s="235"/>
      <c r="M31" s="235"/>
      <c r="N31" s="308">
        <f t="shared" si="3"/>
        <v>40</v>
      </c>
      <c r="O31" s="309" t="str">
        <f t="shared" si="4"/>
        <v>--</v>
      </c>
      <c r="P31" s="310" t="str">
        <f t="shared" si="5"/>
        <v>--</v>
      </c>
      <c r="Q31" s="311" t="str">
        <f t="shared" si="6"/>
        <v>--</v>
      </c>
      <c r="R31" s="312" t="str">
        <f t="shared" si="7"/>
        <v>--</v>
      </c>
      <c r="S31" s="313"/>
      <c r="T31" s="316">
        <f t="shared" si="8"/>
      </c>
      <c r="U31" s="246"/>
    </row>
    <row r="32" spans="2:21" s="1" customFormat="1" ht="16.5" customHeight="1">
      <c r="B32" s="13"/>
      <c r="C32" s="218"/>
      <c r="D32" s="304"/>
      <c r="E32" s="304"/>
      <c r="F32" s="305"/>
      <c r="G32" s="306">
        <f t="shared" si="0"/>
        <v>3.214</v>
      </c>
      <c r="H32" s="425"/>
      <c r="I32" s="426"/>
      <c r="J32" s="233">
        <f t="shared" si="1"/>
      </c>
      <c r="K32" s="307">
        <f t="shared" si="2"/>
      </c>
      <c r="L32" s="235"/>
      <c r="M32" s="235"/>
      <c r="N32" s="308">
        <f t="shared" si="3"/>
        <v>40</v>
      </c>
      <c r="O32" s="309" t="str">
        <f t="shared" si="4"/>
        <v>--</v>
      </c>
      <c r="P32" s="310" t="str">
        <f t="shared" si="5"/>
        <v>--</v>
      </c>
      <c r="Q32" s="311" t="str">
        <f t="shared" si="6"/>
        <v>--</v>
      </c>
      <c r="R32" s="312" t="str">
        <f t="shared" si="7"/>
        <v>--</v>
      </c>
      <c r="S32" s="313"/>
      <c r="T32" s="316">
        <f t="shared" si="8"/>
      </c>
      <c r="U32" s="246"/>
    </row>
    <row r="33" spans="2:21" s="1" customFormat="1" ht="16.5" customHeight="1">
      <c r="B33" s="13"/>
      <c r="C33" s="218"/>
      <c r="D33" s="304"/>
      <c r="E33" s="304"/>
      <c r="F33" s="305"/>
      <c r="G33" s="306">
        <f t="shared" si="0"/>
        <v>3.214</v>
      </c>
      <c r="H33" s="425"/>
      <c r="I33" s="426"/>
      <c r="J33" s="233">
        <f t="shared" si="1"/>
      </c>
      <c r="K33" s="307">
        <f t="shared" si="2"/>
      </c>
      <c r="L33" s="235"/>
      <c r="M33" s="235"/>
      <c r="N33" s="308">
        <f t="shared" si="3"/>
        <v>40</v>
      </c>
      <c r="O33" s="309" t="str">
        <f t="shared" si="4"/>
        <v>--</v>
      </c>
      <c r="P33" s="310" t="str">
        <f t="shared" si="5"/>
        <v>--</v>
      </c>
      <c r="Q33" s="311" t="str">
        <f t="shared" si="6"/>
        <v>--</v>
      </c>
      <c r="R33" s="312" t="str">
        <f t="shared" si="7"/>
        <v>--</v>
      </c>
      <c r="S33" s="313"/>
      <c r="T33" s="316">
        <f t="shared" si="8"/>
      </c>
      <c r="U33" s="246"/>
    </row>
    <row r="34" spans="2:21" s="1" customFormat="1" ht="16.5" customHeight="1">
      <c r="B34" s="13"/>
      <c r="C34" s="218"/>
      <c r="D34" s="304"/>
      <c r="E34" s="304"/>
      <c r="F34" s="305"/>
      <c r="G34" s="306">
        <f t="shared" si="0"/>
        <v>3.214</v>
      </c>
      <c r="H34" s="425"/>
      <c r="I34" s="426"/>
      <c r="J34" s="233">
        <f t="shared" si="1"/>
      </c>
      <c r="K34" s="307">
        <f t="shared" si="2"/>
      </c>
      <c r="L34" s="235"/>
      <c r="M34" s="235"/>
      <c r="N34" s="308">
        <f t="shared" si="3"/>
        <v>40</v>
      </c>
      <c r="O34" s="309" t="str">
        <f t="shared" si="4"/>
        <v>--</v>
      </c>
      <c r="P34" s="310" t="str">
        <f t="shared" si="5"/>
        <v>--</v>
      </c>
      <c r="Q34" s="311" t="str">
        <f t="shared" si="6"/>
        <v>--</v>
      </c>
      <c r="R34" s="312" t="str">
        <f t="shared" si="7"/>
        <v>--</v>
      </c>
      <c r="S34" s="313"/>
      <c r="T34" s="316">
        <f t="shared" si="8"/>
      </c>
      <c r="U34" s="246"/>
    </row>
    <row r="35" spans="2:21" s="1" customFormat="1" ht="16.5" customHeight="1">
      <c r="B35" s="13"/>
      <c r="C35" s="218"/>
      <c r="D35" s="304"/>
      <c r="E35" s="304"/>
      <c r="F35" s="305"/>
      <c r="G35" s="306">
        <f t="shared" si="0"/>
        <v>3.214</v>
      </c>
      <c r="H35" s="425"/>
      <c r="I35" s="426"/>
      <c r="J35" s="233">
        <f t="shared" si="1"/>
      </c>
      <c r="K35" s="307">
        <f t="shared" si="2"/>
      </c>
      <c r="L35" s="235"/>
      <c r="M35" s="235"/>
      <c r="N35" s="308">
        <f t="shared" si="3"/>
        <v>40</v>
      </c>
      <c r="O35" s="309" t="str">
        <f t="shared" si="4"/>
        <v>--</v>
      </c>
      <c r="P35" s="310" t="str">
        <f t="shared" si="5"/>
        <v>--</v>
      </c>
      <c r="Q35" s="311" t="str">
        <f t="shared" si="6"/>
        <v>--</v>
      </c>
      <c r="R35" s="312" t="str">
        <f t="shared" si="7"/>
        <v>--</v>
      </c>
      <c r="S35" s="313"/>
      <c r="T35" s="316">
        <f t="shared" si="8"/>
      </c>
      <c r="U35" s="246"/>
    </row>
    <row r="36" spans="2:21" s="1" customFormat="1" ht="16.5" customHeight="1">
      <c r="B36" s="13"/>
      <c r="C36" s="218"/>
      <c r="D36" s="304"/>
      <c r="E36" s="304"/>
      <c r="F36" s="305"/>
      <c r="G36" s="306">
        <f t="shared" si="0"/>
        <v>3.214</v>
      </c>
      <c r="H36" s="425"/>
      <c r="I36" s="426"/>
      <c r="J36" s="233">
        <f t="shared" si="1"/>
      </c>
      <c r="K36" s="307">
        <f t="shared" si="2"/>
      </c>
      <c r="L36" s="235"/>
      <c r="M36" s="235"/>
      <c r="N36" s="308">
        <f t="shared" si="3"/>
        <v>40</v>
      </c>
      <c r="O36" s="309" t="str">
        <f t="shared" si="4"/>
        <v>--</v>
      </c>
      <c r="P36" s="310" t="str">
        <f t="shared" si="5"/>
        <v>--</v>
      </c>
      <c r="Q36" s="311" t="str">
        <f t="shared" si="6"/>
        <v>--</v>
      </c>
      <c r="R36" s="312" t="str">
        <f t="shared" si="7"/>
        <v>--</v>
      </c>
      <c r="S36" s="313"/>
      <c r="T36" s="316">
        <f t="shared" si="8"/>
      </c>
      <c r="U36" s="246"/>
    </row>
    <row r="37" spans="2:21" s="1" customFormat="1" ht="16.5" customHeight="1">
      <c r="B37" s="13"/>
      <c r="C37" s="218"/>
      <c r="D37" s="304"/>
      <c r="E37" s="304"/>
      <c r="F37" s="305"/>
      <c r="G37" s="306">
        <f t="shared" si="0"/>
        <v>3.214</v>
      </c>
      <c r="H37" s="425"/>
      <c r="I37" s="426"/>
      <c r="J37" s="233">
        <f t="shared" si="1"/>
      </c>
      <c r="K37" s="307">
        <f t="shared" si="2"/>
      </c>
      <c r="L37" s="235"/>
      <c r="M37" s="235"/>
      <c r="N37" s="308">
        <f t="shared" si="3"/>
        <v>40</v>
      </c>
      <c r="O37" s="309" t="str">
        <f t="shared" si="4"/>
        <v>--</v>
      </c>
      <c r="P37" s="310" t="str">
        <f t="shared" si="5"/>
        <v>--</v>
      </c>
      <c r="Q37" s="311" t="str">
        <f t="shared" si="6"/>
        <v>--</v>
      </c>
      <c r="R37" s="312" t="str">
        <f t="shared" si="7"/>
        <v>--</v>
      </c>
      <c r="S37" s="313"/>
      <c r="T37" s="316">
        <f t="shared" si="8"/>
      </c>
      <c r="U37" s="246"/>
    </row>
    <row r="38" spans="2:21" s="1" customFormat="1" ht="16.5" customHeight="1">
      <c r="B38" s="13"/>
      <c r="C38" s="218"/>
      <c r="D38" s="304"/>
      <c r="E38" s="304"/>
      <c r="F38" s="305"/>
      <c r="G38" s="306">
        <f t="shared" si="0"/>
        <v>3.214</v>
      </c>
      <c r="H38" s="425"/>
      <c r="I38" s="426"/>
      <c r="J38" s="233">
        <f t="shared" si="1"/>
      </c>
      <c r="K38" s="307">
        <f t="shared" si="2"/>
      </c>
      <c r="L38" s="235"/>
      <c r="M38" s="235"/>
      <c r="N38" s="308">
        <f t="shared" si="3"/>
        <v>40</v>
      </c>
      <c r="O38" s="309" t="str">
        <f t="shared" si="4"/>
        <v>--</v>
      </c>
      <c r="P38" s="310" t="str">
        <f t="shared" si="5"/>
        <v>--</v>
      </c>
      <c r="Q38" s="311" t="str">
        <f t="shared" si="6"/>
        <v>--</v>
      </c>
      <c r="R38" s="312" t="str">
        <f t="shared" si="7"/>
        <v>--</v>
      </c>
      <c r="S38" s="313"/>
      <c r="T38" s="316">
        <f t="shared" si="8"/>
      </c>
      <c r="U38" s="246"/>
    </row>
    <row r="39" spans="2:21" s="1" customFormat="1" ht="16.5" customHeight="1">
      <c r="B39" s="13"/>
      <c r="C39" s="218"/>
      <c r="D39" s="304"/>
      <c r="E39" s="304"/>
      <c r="F39" s="305"/>
      <c r="G39" s="306">
        <f t="shared" si="0"/>
        <v>3.214</v>
      </c>
      <c r="H39" s="425"/>
      <c r="I39" s="426"/>
      <c r="J39" s="233">
        <f t="shared" si="1"/>
      </c>
      <c r="K39" s="307">
        <f t="shared" si="2"/>
      </c>
      <c r="L39" s="235"/>
      <c r="M39" s="235"/>
      <c r="N39" s="308">
        <f t="shared" si="3"/>
        <v>40</v>
      </c>
      <c r="O39" s="309" t="str">
        <f t="shared" si="4"/>
        <v>--</v>
      </c>
      <c r="P39" s="310" t="str">
        <f t="shared" si="5"/>
        <v>--</v>
      </c>
      <c r="Q39" s="311" t="str">
        <f t="shared" si="6"/>
        <v>--</v>
      </c>
      <c r="R39" s="312" t="str">
        <f t="shared" si="7"/>
        <v>--</v>
      </c>
      <c r="S39" s="313"/>
      <c r="T39" s="316">
        <f t="shared" si="8"/>
      </c>
      <c r="U39" s="246"/>
    </row>
    <row r="40" spans="2:21" s="1" customFormat="1" ht="16.5" customHeight="1">
      <c r="B40" s="13"/>
      <c r="C40" s="218"/>
      <c r="D40" s="304"/>
      <c r="E40" s="304"/>
      <c r="F40" s="305"/>
      <c r="G40" s="306">
        <f t="shared" si="0"/>
        <v>3.214</v>
      </c>
      <c r="H40" s="425"/>
      <c r="I40" s="426"/>
      <c r="J40" s="233">
        <f t="shared" si="1"/>
      </c>
      <c r="K40" s="307">
        <f t="shared" si="2"/>
      </c>
      <c r="L40" s="235"/>
      <c r="M40" s="235"/>
      <c r="N40" s="308">
        <f t="shared" si="3"/>
        <v>40</v>
      </c>
      <c r="O40" s="309" t="str">
        <f t="shared" si="4"/>
        <v>--</v>
      </c>
      <c r="P40" s="310" t="str">
        <f t="shared" si="5"/>
        <v>--</v>
      </c>
      <c r="Q40" s="311" t="str">
        <f t="shared" si="6"/>
        <v>--</v>
      </c>
      <c r="R40" s="312" t="str">
        <f t="shared" si="7"/>
        <v>--</v>
      </c>
      <c r="S40" s="313"/>
      <c r="T40" s="316">
        <f t="shared" si="8"/>
      </c>
      <c r="U40" s="246"/>
    </row>
    <row r="41" spans="2:21" s="1" customFormat="1" ht="16.5" customHeight="1">
      <c r="B41" s="13"/>
      <c r="C41" s="218"/>
      <c r="D41" s="304"/>
      <c r="E41" s="304"/>
      <c r="F41" s="305"/>
      <c r="G41" s="306">
        <f t="shared" si="0"/>
        <v>3.214</v>
      </c>
      <c r="H41" s="425"/>
      <c r="I41" s="426"/>
      <c r="J41" s="233">
        <f t="shared" si="1"/>
      </c>
      <c r="K41" s="307">
        <f t="shared" si="2"/>
      </c>
      <c r="L41" s="235"/>
      <c r="M41" s="235"/>
      <c r="N41" s="308">
        <f t="shared" si="3"/>
        <v>40</v>
      </c>
      <c r="O41" s="309" t="str">
        <f t="shared" si="4"/>
        <v>--</v>
      </c>
      <c r="P41" s="310" t="str">
        <f t="shared" si="5"/>
        <v>--</v>
      </c>
      <c r="Q41" s="311" t="str">
        <f t="shared" si="6"/>
        <v>--</v>
      </c>
      <c r="R41" s="312" t="str">
        <f t="shared" si="7"/>
        <v>--</v>
      </c>
      <c r="S41" s="313"/>
      <c r="T41" s="316">
        <f t="shared" si="8"/>
      </c>
      <c r="U41" s="246"/>
    </row>
    <row r="42" spans="2:21" s="1" customFormat="1" ht="16.5" customHeight="1" thickBot="1">
      <c r="B42" s="13"/>
      <c r="C42" s="330"/>
      <c r="D42" s="330"/>
      <c r="E42" s="330"/>
      <c r="F42" s="330"/>
      <c r="G42" s="317"/>
      <c r="H42" s="423"/>
      <c r="I42" s="423"/>
      <c r="J42" s="247"/>
      <c r="K42" s="247"/>
      <c r="L42" s="330"/>
      <c r="M42" s="330"/>
      <c r="N42" s="340"/>
      <c r="O42" s="341"/>
      <c r="P42" s="342"/>
      <c r="Q42" s="343"/>
      <c r="R42" s="344"/>
      <c r="S42" s="330"/>
      <c r="T42" s="318"/>
      <c r="U42" s="246"/>
    </row>
    <row r="43" spans="2:21" s="1" customFormat="1" ht="16.5" customHeight="1" thickBot="1" thickTop="1">
      <c r="B43" s="13"/>
      <c r="C43" s="117" t="s">
        <v>124</v>
      </c>
      <c r="D43" s="118" t="s">
        <v>3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319">
        <f>SUM(O20:O42)</f>
        <v>30.8544</v>
      </c>
      <c r="P43" s="320">
        <f>SUM(P20:P42)</f>
        <v>0</v>
      </c>
      <c r="Q43" s="320">
        <f>SUM(Q20:Q42)</f>
        <v>0</v>
      </c>
      <c r="R43" s="321">
        <f>SUM(R20:R42)</f>
        <v>0</v>
      </c>
      <c r="S43" s="322"/>
      <c r="T43" s="438">
        <f>ROUND(SUM(T20:T42),2)</f>
        <v>2118.12</v>
      </c>
      <c r="U43" s="246"/>
    </row>
    <row r="44" spans="2:21" s="132" customFormat="1" ht="9.75" thickTop="1">
      <c r="B44" s="133"/>
      <c r="C44" s="134"/>
      <c r="D44" s="135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1"/>
      <c r="T44" s="324"/>
      <c r="U44" s="263"/>
    </row>
    <row r="45" spans="2:21" s="1" customFormat="1" ht="16.5" customHeight="1" thickBot="1">
      <c r="B45" s="14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6"/>
    </row>
    <row r="46" spans="2:21" ht="16.5" customHeight="1" thickTop="1"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</row>
    <row r="47" spans="3:4" ht="16.5" customHeight="1">
      <c r="C47" s="325"/>
      <c r="D47" s="325"/>
    </row>
    <row r="48" ht="16.5" customHeight="1"/>
    <row r="49" ht="16.5" customHeight="1"/>
    <row r="50" ht="16.5" customHeight="1"/>
    <row r="51" ht="16.5" customHeight="1"/>
    <row r="5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Roman,Normal"&amp;8&amp;F-&amp;A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AC35"/>
  <sheetViews>
    <sheetView zoomScale="75" zoomScaleNormal="75" workbookViewId="0" topLeftCell="C1">
      <selection activeCell="F49" sqref="F49"/>
    </sheetView>
  </sheetViews>
  <sheetFormatPr defaultColWidth="11.421875" defaultRowHeight="12.75"/>
  <cols>
    <col min="1" max="1" width="20.7109375" style="5" customWidth="1"/>
    <col min="2" max="2" width="15.7109375" style="5" customWidth="1"/>
    <col min="3" max="3" width="4.7109375" style="5" customWidth="1"/>
    <col min="4" max="4" width="30.7109375" style="5" customWidth="1"/>
    <col min="5" max="5" width="25.7109375" style="5" customWidth="1"/>
    <col min="6" max="6" width="7.28125" style="5" customWidth="1"/>
    <col min="7" max="7" width="9.140625" style="5" bestFit="1" customWidth="1"/>
    <col min="8" max="8" width="12.00390625" style="5" customWidth="1"/>
    <col min="9" max="9" width="13.28125" style="5" hidden="1" customWidth="1"/>
    <col min="10" max="11" width="15.7109375" style="5" customWidth="1"/>
    <col min="12" max="14" width="9.7109375" style="5" customWidth="1"/>
    <col min="15" max="17" width="7.7109375" style="5" customWidth="1"/>
    <col min="18" max="18" width="13.28125" style="5" hidden="1" customWidth="1"/>
    <col min="19" max="20" width="14.57421875" style="5" hidden="1" customWidth="1"/>
    <col min="21" max="21" width="16.28125" style="5" hidden="1" customWidth="1"/>
    <col min="22" max="22" width="16.8515625" style="5" hidden="1" customWidth="1"/>
    <col min="23" max="23" width="16.28125" style="5" hidden="1" customWidth="1"/>
    <col min="24" max="26" width="16.8515625" style="5" hidden="1" customWidth="1"/>
    <col min="27" max="27" width="9.7109375" style="5" customWidth="1"/>
    <col min="28" max="29" width="15.7109375" style="5" customWidth="1"/>
    <col min="30" max="30" width="11.421875" style="5" hidden="1" customWidth="1"/>
    <col min="31" max="16384" width="11.421875" style="5" customWidth="1"/>
  </cols>
  <sheetData>
    <row r="1" spans="2:29" s="3" customFormat="1" ht="32.25" customHeight="1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327"/>
    </row>
    <row r="2" spans="2:29" s="3" customFormat="1" ht="26.25">
      <c r="B2" s="16" t="str">
        <f>'TOT-0901'!B2</f>
        <v>ANEXO II al Memorándum D.T.E.E. N°  761  /2010</v>
      </c>
      <c r="C2" s="150"/>
      <c r="D2" s="150"/>
      <c r="E2" s="4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2:29" s="1" customFormat="1" ht="12" customHeight="1">
      <c r="B3" s="17"/>
      <c r="C3" s="151"/>
      <c r="D3" s="151"/>
      <c r="E3" s="6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s="9" customFormat="1" ht="11.25">
      <c r="A4" s="8" t="s">
        <v>72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</row>
    <row r="5" spans="1:29" s="9" customFormat="1" ht="11.25">
      <c r="A5" s="8" t="s">
        <v>73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</row>
    <row r="6" spans="2:29" s="1" customFormat="1" ht="16.5" customHeight="1" thickBot="1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</row>
    <row r="7" spans="2:29" s="1" customFormat="1" ht="16.5" customHeight="1" thickTop="1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</row>
    <row r="8" spans="2:29" s="22" customFormat="1" ht="20.25">
      <c r="B8" s="158"/>
      <c r="C8" s="159"/>
      <c r="D8" s="160" t="s">
        <v>74</v>
      </c>
      <c r="F8" s="159"/>
      <c r="G8" s="159"/>
      <c r="H8" s="161"/>
      <c r="I8" s="161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62"/>
    </row>
    <row r="9" spans="2:29" s="1" customFormat="1" ht="16.5" customHeight="1">
      <c r="B9" s="163"/>
      <c r="C9" s="2"/>
      <c r="D9" s="2"/>
      <c r="E9" s="2"/>
      <c r="F9" s="2"/>
      <c r="G9" s="2"/>
      <c r="H9" s="15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4"/>
    </row>
    <row r="10" spans="2:29" s="22" customFormat="1" ht="20.25">
      <c r="B10" s="158"/>
      <c r="C10" s="159"/>
      <c r="D10" s="160" t="s">
        <v>149</v>
      </c>
      <c r="E10" s="159"/>
      <c r="F10" s="159"/>
      <c r="G10" s="159"/>
      <c r="H10" s="161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2"/>
    </row>
    <row r="11" spans="2:29" s="1" customFormat="1" ht="16.5" customHeight="1">
      <c r="B11" s="163"/>
      <c r="C11" s="2"/>
      <c r="D11" s="165"/>
      <c r="E11" s="2"/>
      <c r="F11" s="2"/>
      <c r="G11" s="2"/>
      <c r="H11" s="1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64"/>
    </row>
    <row r="12" spans="2:29" s="22" customFormat="1" ht="20.25">
      <c r="B12" s="158"/>
      <c r="C12" s="159"/>
      <c r="D12" s="429" t="s">
        <v>150</v>
      </c>
      <c r="E12" s="160"/>
      <c r="F12" s="161"/>
      <c r="G12" s="161"/>
      <c r="H12" s="161"/>
      <c r="I12" s="167"/>
      <c r="J12" s="159"/>
      <c r="K12" s="161"/>
      <c r="L12" s="161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2"/>
    </row>
    <row r="13" spans="2:29" s="1" customFormat="1" ht="16.5" customHeight="1">
      <c r="B13" s="163"/>
      <c r="C13" s="2"/>
      <c r="D13" s="168"/>
      <c r="E13" s="168"/>
      <c r="F13" s="168"/>
      <c r="G13" s="168"/>
      <c r="H13" s="169"/>
      <c r="I13" s="17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164"/>
    </row>
    <row r="14" spans="2:29" s="10" customFormat="1" ht="19.5">
      <c r="B14" s="171" t="str">
        <f>'TOT-0901'!B14</f>
        <v>Desde el 01 al 31 de enero de 2009</v>
      </c>
      <c r="C14" s="28"/>
      <c r="D14" s="172"/>
      <c r="E14" s="172"/>
      <c r="F14" s="172"/>
      <c r="G14" s="172"/>
      <c r="H14" s="172"/>
      <c r="I14" s="172"/>
      <c r="J14" s="29"/>
      <c r="K14" s="29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3"/>
    </row>
    <row r="15" spans="2:29" s="1" customFormat="1" ht="16.5" customHeight="1" thickBot="1">
      <c r="B15" s="163"/>
      <c r="C15" s="2"/>
      <c r="D15" s="2"/>
      <c r="E15" s="2"/>
      <c r="F15" s="2"/>
      <c r="G15" s="2"/>
      <c r="H15" s="174"/>
      <c r="I15" s="2"/>
      <c r="J15" s="17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64"/>
    </row>
    <row r="16" spans="2:29" s="1" customFormat="1" ht="16.5" customHeight="1" thickBot="1" thickTop="1">
      <c r="B16" s="163"/>
      <c r="C16" s="2"/>
      <c r="D16" s="179" t="s">
        <v>103</v>
      </c>
      <c r="E16" s="180"/>
      <c r="F16" s="180"/>
      <c r="G16" s="180"/>
      <c r="H16" s="181">
        <f>60*'TOT-0901'!B13</f>
        <v>60</v>
      </c>
      <c r="I16" s="182"/>
      <c r="J16" s="182" t="str">
        <f>IF(H16=60," ",IF(H16=120,"    Coeficiente duplicado por tasa de falla &gt;4 Sal. x año/100 km.","    REVISAR COEFICIENTE"))</f>
        <v> 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83"/>
      <c r="W16" s="2"/>
      <c r="X16" s="183"/>
      <c r="Y16" s="183"/>
      <c r="Z16" s="183"/>
      <c r="AA16" s="183"/>
      <c r="AB16" s="183"/>
      <c r="AC16" s="164"/>
    </row>
    <row r="17" spans="2:29" s="1" customFormat="1" ht="16.5" customHeight="1" thickBot="1" thickTop="1">
      <c r="B17" s="163"/>
      <c r="C17" s="2"/>
      <c r="D17" s="2"/>
      <c r="E17" s="2"/>
      <c r="F17" s="2"/>
      <c r="G17" s="2"/>
      <c r="H17" s="184"/>
      <c r="I17" s="2"/>
      <c r="J17" s="18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164"/>
    </row>
    <row r="18" spans="2:29" s="186" customFormat="1" ht="34.5" customHeight="1" thickBot="1" thickTop="1">
      <c r="B18" s="187"/>
      <c r="C18" s="188" t="s">
        <v>82</v>
      </c>
      <c r="D18" s="189" t="s">
        <v>104</v>
      </c>
      <c r="E18" s="190" t="s">
        <v>105</v>
      </c>
      <c r="F18" s="191" t="s">
        <v>106</v>
      </c>
      <c r="G18" s="191" t="s">
        <v>151</v>
      </c>
      <c r="H18" s="192" t="s">
        <v>83</v>
      </c>
      <c r="I18" s="193" t="s">
        <v>85</v>
      </c>
      <c r="J18" s="190" t="s">
        <v>86</v>
      </c>
      <c r="K18" s="190" t="s">
        <v>87</v>
      </c>
      <c r="L18" s="189" t="s">
        <v>107</v>
      </c>
      <c r="M18" s="189" t="s">
        <v>108</v>
      </c>
      <c r="N18" s="50" t="s">
        <v>123</v>
      </c>
      <c r="O18" s="190" t="s">
        <v>109</v>
      </c>
      <c r="P18" s="189" t="s">
        <v>90</v>
      </c>
      <c r="Q18" s="190" t="s">
        <v>110</v>
      </c>
      <c r="R18" s="194" t="s">
        <v>111</v>
      </c>
      <c r="S18" s="195" t="s">
        <v>92</v>
      </c>
      <c r="T18" s="196" t="s">
        <v>93</v>
      </c>
      <c r="U18" s="197" t="s">
        <v>112</v>
      </c>
      <c r="V18" s="198"/>
      <c r="W18" s="199" t="s">
        <v>113</v>
      </c>
      <c r="X18" s="200"/>
      <c r="Y18" s="201" t="s">
        <v>96</v>
      </c>
      <c r="Z18" s="202" t="s">
        <v>97</v>
      </c>
      <c r="AA18" s="192" t="s">
        <v>114</v>
      </c>
      <c r="AB18" s="192" t="s">
        <v>99</v>
      </c>
      <c r="AC18" s="203"/>
    </row>
    <row r="19" spans="2:29" s="1" customFormat="1" ht="16.5" customHeight="1" thickTop="1">
      <c r="B19" s="163"/>
      <c r="C19" s="204"/>
      <c r="D19" s="205"/>
      <c r="E19" s="206"/>
      <c r="F19" s="206"/>
      <c r="G19" s="430"/>
      <c r="H19" s="206"/>
      <c r="I19" s="207"/>
      <c r="J19" s="419"/>
      <c r="K19" s="420"/>
      <c r="L19" s="208"/>
      <c r="M19" s="208"/>
      <c r="N19" s="206"/>
      <c r="O19" s="206"/>
      <c r="P19" s="206"/>
      <c r="Q19" s="206"/>
      <c r="R19" s="76"/>
      <c r="S19" s="74"/>
      <c r="T19" s="209"/>
      <c r="U19" s="210"/>
      <c r="V19" s="211"/>
      <c r="W19" s="212"/>
      <c r="X19" s="213"/>
      <c r="Y19" s="214"/>
      <c r="Z19" s="215"/>
      <c r="AA19" s="206"/>
      <c r="AB19" s="216"/>
      <c r="AC19" s="164"/>
    </row>
    <row r="20" spans="2:29" s="1" customFormat="1" ht="16.5" customHeight="1">
      <c r="B20" s="163"/>
      <c r="C20" s="217"/>
      <c r="D20" s="79" t="s">
        <v>41</v>
      </c>
      <c r="E20" s="81" t="s">
        <v>157</v>
      </c>
      <c r="F20" s="230">
        <v>1.5</v>
      </c>
      <c r="G20" s="439">
        <v>1.1432</v>
      </c>
      <c r="H20" s="231">
        <v>13.2</v>
      </c>
      <c r="I20" s="232">
        <f aca="true" t="shared" si="0" ref="I20:I28">F20*G20</f>
        <v>1.7147999999999999</v>
      </c>
      <c r="J20" s="421" t="s">
        <v>223</v>
      </c>
      <c r="K20" s="421" t="s">
        <v>224</v>
      </c>
      <c r="L20" s="233">
        <f aca="true" t="shared" si="1" ref="L20:L28">IF(D20="","",(K20-J20)*24)</f>
        <v>3.550000000046566</v>
      </c>
      <c r="M20" s="234">
        <f aca="true" t="shared" si="2" ref="M20:M28">IF(D20="","",ROUND((K20-J20)*24*60,0))</f>
        <v>213</v>
      </c>
      <c r="N20" s="235" t="s">
        <v>141</v>
      </c>
      <c r="O20" s="235" t="s">
        <v>152</v>
      </c>
      <c r="P20" s="236"/>
      <c r="Q20" s="235" t="s">
        <v>140</v>
      </c>
      <c r="R20" s="108">
        <f aca="true" t="shared" si="3" ref="R20:R28">$H$16*IF(OR(N20="P",N20="RP"),0.1,1)*IF(Q20="SI",1,0.1)</f>
        <v>0.6000000000000001</v>
      </c>
      <c r="S20" s="237">
        <f aca="true" t="shared" si="4" ref="S20:S28">IF(N20="P",I20*R20*ROUND(M20/60,2),"--")</f>
        <v>3.6525239999999997</v>
      </c>
      <c r="T20" s="238" t="str">
        <f aca="true" t="shared" si="5" ref="T20:T28">IF(N20="RP",I20*R20*ROUND(M20/60,2)*P20/100,"--")</f>
        <v>--</v>
      </c>
      <c r="U20" s="239" t="str">
        <f aca="true" t="shared" si="6" ref="U20:U28">IF(AND(N20="F",O20="NO"),I20*R20,"--")</f>
        <v>--</v>
      </c>
      <c r="V20" s="240" t="str">
        <f aca="true" t="shared" si="7" ref="V20:V28">IF(N20="F",I20*R20*ROUND(M20/60,2),"--")</f>
        <v>--</v>
      </c>
      <c r="W20" s="241" t="str">
        <f aca="true" t="shared" si="8" ref="W20:W28">IF(AND(N20="R",O20="NO"),I20*R20*P20/100,"--")</f>
        <v>--</v>
      </c>
      <c r="X20" s="242" t="str">
        <f aca="true" t="shared" si="9" ref="X20:X28">IF(N20="R",I20*R20*ROUND(M20/60,2)*P20/100,"--")</f>
        <v>--</v>
      </c>
      <c r="Y20" s="243" t="str">
        <f aca="true" t="shared" si="10" ref="Y20:Y28">IF(N20="RF",I20*R20*ROUND(M20/60,2),"--")</f>
        <v>--</v>
      </c>
      <c r="Z20" s="244" t="str">
        <f aca="true" t="shared" si="11" ref="Z20:Z28">IF(N20="RR",I20*R20*ROUND(M20/60,2)*P20/100,"--")</f>
        <v>--</v>
      </c>
      <c r="AA20" s="235" t="s">
        <v>139</v>
      </c>
      <c r="AB20" s="245">
        <f aca="true" t="shared" si="12" ref="AB20:AB28">IF(D20="","",SUM(S20:Z20)*IF(AA20="SI",1,2))</f>
        <v>3.6525239999999997</v>
      </c>
      <c r="AC20" s="164"/>
    </row>
    <row r="21" spans="2:29" s="1" customFormat="1" ht="16.5" customHeight="1">
      <c r="B21" s="163"/>
      <c r="C21" s="217"/>
      <c r="D21" s="79" t="s">
        <v>41</v>
      </c>
      <c r="E21" s="81" t="s">
        <v>158</v>
      </c>
      <c r="F21" s="230">
        <v>3</v>
      </c>
      <c r="G21" s="431">
        <v>1.1432</v>
      </c>
      <c r="H21" s="231">
        <v>13.2</v>
      </c>
      <c r="I21" s="232">
        <f t="shared" si="0"/>
        <v>3.4295999999999998</v>
      </c>
      <c r="J21" s="421" t="s">
        <v>223</v>
      </c>
      <c r="K21" s="421" t="s">
        <v>224</v>
      </c>
      <c r="L21" s="233">
        <f t="shared" si="1"/>
        <v>3.550000000046566</v>
      </c>
      <c r="M21" s="234">
        <f t="shared" si="2"/>
        <v>213</v>
      </c>
      <c r="N21" s="235" t="s">
        <v>141</v>
      </c>
      <c r="O21" s="235" t="s">
        <v>152</v>
      </c>
      <c r="P21" s="236"/>
      <c r="Q21" s="235" t="s">
        <v>140</v>
      </c>
      <c r="R21" s="108">
        <f t="shared" si="3"/>
        <v>0.6000000000000001</v>
      </c>
      <c r="S21" s="237">
        <f t="shared" si="4"/>
        <v>7.305047999999999</v>
      </c>
      <c r="T21" s="238" t="str">
        <f t="shared" si="5"/>
        <v>--</v>
      </c>
      <c r="U21" s="239" t="str">
        <f t="shared" si="6"/>
        <v>--</v>
      </c>
      <c r="V21" s="240" t="str">
        <f t="shared" si="7"/>
        <v>--</v>
      </c>
      <c r="W21" s="241" t="str">
        <f t="shared" si="8"/>
        <v>--</v>
      </c>
      <c r="X21" s="242" t="str">
        <f t="shared" si="9"/>
        <v>--</v>
      </c>
      <c r="Y21" s="243" t="str">
        <f t="shared" si="10"/>
        <v>--</v>
      </c>
      <c r="Z21" s="244" t="str">
        <f t="shared" si="11"/>
        <v>--</v>
      </c>
      <c r="AA21" s="235" t="s">
        <v>139</v>
      </c>
      <c r="AB21" s="245">
        <f t="shared" si="12"/>
        <v>7.305047999999999</v>
      </c>
      <c r="AC21" s="164"/>
    </row>
    <row r="22" spans="2:29" s="1" customFormat="1" ht="16.5" customHeight="1">
      <c r="B22" s="163"/>
      <c r="C22" s="217"/>
      <c r="D22" s="79" t="s">
        <v>39</v>
      </c>
      <c r="E22" s="81" t="s">
        <v>159</v>
      </c>
      <c r="F22" s="230">
        <v>1.5</v>
      </c>
      <c r="G22" s="431">
        <v>1.3787</v>
      </c>
      <c r="H22" s="231">
        <v>13.2</v>
      </c>
      <c r="I22" s="232">
        <f t="shared" si="0"/>
        <v>2.06805</v>
      </c>
      <c r="J22" s="421" t="s">
        <v>278</v>
      </c>
      <c r="K22" s="421" t="s">
        <v>279</v>
      </c>
      <c r="L22" s="233">
        <f t="shared" si="1"/>
        <v>4.700000000128057</v>
      </c>
      <c r="M22" s="234">
        <f t="shared" si="2"/>
        <v>282</v>
      </c>
      <c r="N22" s="235" t="s">
        <v>138</v>
      </c>
      <c r="O22" s="235" t="s">
        <v>140</v>
      </c>
      <c r="P22" s="236"/>
      <c r="Q22" s="235" t="s">
        <v>140</v>
      </c>
      <c r="R22" s="108">
        <f t="shared" si="3"/>
        <v>6</v>
      </c>
      <c r="S22" s="237" t="str">
        <f t="shared" si="4"/>
        <v>--</v>
      </c>
      <c r="T22" s="238" t="str">
        <f t="shared" si="5"/>
        <v>--</v>
      </c>
      <c r="U22" s="239">
        <f t="shared" si="6"/>
        <v>12.4083</v>
      </c>
      <c r="V22" s="240">
        <f t="shared" si="7"/>
        <v>58.319010000000006</v>
      </c>
      <c r="W22" s="241" t="str">
        <f t="shared" si="8"/>
        <v>--</v>
      </c>
      <c r="X22" s="242" t="str">
        <f t="shared" si="9"/>
        <v>--</v>
      </c>
      <c r="Y22" s="243" t="str">
        <f t="shared" si="10"/>
        <v>--</v>
      </c>
      <c r="Z22" s="244" t="str">
        <f t="shared" si="11"/>
        <v>--</v>
      </c>
      <c r="AA22" s="235" t="s">
        <v>139</v>
      </c>
      <c r="AB22" s="245">
        <f t="shared" si="12"/>
        <v>70.72731</v>
      </c>
      <c r="AC22" s="164"/>
    </row>
    <row r="23" spans="2:29" s="1" customFormat="1" ht="16.5" customHeight="1">
      <c r="B23" s="163"/>
      <c r="C23" s="217"/>
      <c r="D23" s="79" t="s">
        <v>39</v>
      </c>
      <c r="E23" s="81" t="s">
        <v>160</v>
      </c>
      <c r="F23" s="230">
        <v>1.5</v>
      </c>
      <c r="G23" s="431">
        <v>1.3787</v>
      </c>
      <c r="H23" s="231">
        <v>13.2</v>
      </c>
      <c r="I23" s="232">
        <f t="shared" si="0"/>
        <v>2.06805</v>
      </c>
      <c r="J23" s="421" t="s">
        <v>278</v>
      </c>
      <c r="K23" s="421" t="s">
        <v>279</v>
      </c>
      <c r="L23" s="233">
        <f t="shared" si="1"/>
        <v>4.700000000128057</v>
      </c>
      <c r="M23" s="234">
        <f t="shared" si="2"/>
        <v>282</v>
      </c>
      <c r="N23" s="235" t="s">
        <v>138</v>
      </c>
      <c r="O23" s="235" t="s">
        <v>140</v>
      </c>
      <c r="P23" s="236"/>
      <c r="Q23" s="235" t="s">
        <v>140</v>
      </c>
      <c r="R23" s="108">
        <f t="shared" si="3"/>
        <v>6</v>
      </c>
      <c r="S23" s="237" t="str">
        <f t="shared" si="4"/>
        <v>--</v>
      </c>
      <c r="T23" s="238" t="str">
        <f t="shared" si="5"/>
        <v>--</v>
      </c>
      <c r="U23" s="239">
        <f t="shared" si="6"/>
        <v>12.4083</v>
      </c>
      <c r="V23" s="240">
        <f t="shared" si="7"/>
        <v>58.319010000000006</v>
      </c>
      <c r="W23" s="241" t="str">
        <f t="shared" si="8"/>
        <v>--</v>
      </c>
      <c r="X23" s="242" t="str">
        <f t="shared" si="9"/>
        <v>--</v>
      </c>
      <c r="Y23" s="243" t="str">
        <f t="shared" si="10"/>
        <v>--</v>
      </c>
      <c r="Z23" s="244" t="str">
        <f t="shared" si="11"/>
        <v>--</v>
      </c>
      <c r="AA23" s="235" t="s">
        <v>139</v>
      </c>
      <c r="AB23" s="245">
        <f t="shared" si="12"/>
        <v>70.72731</v>
      </c>
      <c r="AC23" s="164"/>
    </row>
    <row r="24" spans="2:29" s="1" customFormat="1" ht="16.5" customHeight="1">
      <c r="B24" s="163"/>
      <c r="C24" s="217"/>
      <c r="D24" s="79" t="s">
        <v>153</v>
      </c>
      <c r="E24" s="81" t="s">
        <v>154</v>
      </c>
      <c r="F24" s="230">
        <v>3</v>
      </c>
      <c r="G24" s="431">
        <v>1.4748</v>
      </c>
      <c r="H24" s="231">
        <v>13.2</v>
      </c>
      <c r="I24" s="232">
        <f t="shared" si="0"/>
        <v>4.4244</v>
      </c>
      <c r="J24" s="421" t="s">
        <v>361</v>
      </c>
      <c r="K24" s="421" t="s">
        <v>362</v>
      </c>
      <c r="L24" s="233">
        <f t="shared" si="1"/>
        <v>7.366666666581295</v>
      </c>
      <c r="M24" s="234">
        <f t="shared" si="2"/>
        <v>442</v>
      </c>
      <c r="N24" s="235" t="s">
        <v>138</v>
      </c>
      <c r="O24" s="235" t="s">
        <v>152</v>
      </c>
      <c r="P24" s="236"/>
      <c r="Q24" s="235" t="s">
        <v>140</v>
      </c>
      <c r="R24" s="108">
        <f t="shared" si="3"/>
        <v>6</v>
      </c>
      <c r="S24" s="237" t="str">
        <f t="shared" si="4"/>
        <v>--</v>
      </c>
      <c r="T24" s="238" t="str">
        <f t="shared" si="5"/>
        <v>--</v>
      </c>
      <c r="U24" s="239" t="str">
        <f t="shared" si="6"/>
        <v>--</v>
      </c>
      <c r="V24" s="240">
        <f t="shared" si="7"/>
        <v>195.64696800000002</v>
      </c>
      <c r="W24" s="241" t="str">
        <f t="shared" si="8"/>
        <v>--</v>
      </c>
      <c r="X24" s="242" t="str">
        <f t="shared" si="9"/>
        <v>--</v>
      </c>
      <c r="Y24" s="243" t="str">
        <f t="shared" si="10"/>
        <v>--</v>
      </c>
      <c r="Z24" s="244" t="str">
        <f t="shared" si="11"/>
        <v>--</v>
      </c>
      <c r="AA24" s="235" t="s">
        <v>139</v>
      </c>
      <c r="AB24" s="245">
        <f t="shared" si="12"/>
        <v>195.64696800000002</v>
      </c>
      <c r="AC24" s="164"/>
    </row>
    <row r="25" spans="2:29" s="1" customFormat="1" ht="16.5" customHeight="1">
      <c r="B25" s="163"/>
      <c r="C25" s="217"/>
      <c r="D25" s="79" t="s">
        <v>39</v>
      </c>
      <c r="E25" s="81" t="s">
        <v>159</v>
      </c>
      <c r="F25" s="230">
        <v>1.5</v>
      </c>
      <c r="G25" s="431">
        <v>1.3787</v>
      </c>
      <c r="H25" s="231">
        <v>13.2</v>
      </c>
      <c r="I25" s="232">
        <f t="shared" si="0"/>
        <v>2.06805</v>
      </c>
      <c r="J25" s="421" t="s">
        <v>409</v>
      </c>
      <c r="K25" s="421" t="s">
        <v>410</v>
      </c>
      <c r="L25" s="233">
        <f t="shared" si="1"/>
        <v>3.7999999999883585</v>
      </c>
      <c r="M25" s="234">
        <f t="shared" si="2"/>
        <v>228</v>
      </c>
      <c r="N25" s="235" t="s">
        <v>141</v>
      </c>
      <c r="O25" s="235" t="s">
        <v>152</v>
      </c>
      <c r="P25" s="236"/>
      <c r="Q25" s="235" t="s">
        <v>140</v>
      </c>
      <c r="R25" s="108">
        <f t="shared" si="3"/>
        <v>0.6000000000000001</v>
      </c>
      <c r="S25" s="237">
        <f t="shared" si="4"/>
        <v>4.715154</v>
      </c>
      <c r="T25" s="238" t="str">
        <f t="shared" si="5"/>
        <v>--</v>
      </c>
      <c r="U25" s="239" t="str">
        <f t="shared" si="6"/>
        <v>--</v>
      </c>
      <c r="V25" s="240" t="str">
        <f t="shared" si="7"/>
        <v>--</v>
      </c>
      <c r="W25" s="241" t="str">
        <f t="shared" si="8"/>
        <v>--</v>
      </c>
      <c r="X25" s="242" t="str">
        <f t="shared" si="9"/>
        <v>--</v>
      </c>
      <c r="Y25" s="243" t="str">
        <f t="shared" si="10"/>
        <v>--</v>
      </c>
      <c r="Z25" s="244" t="str">
        <f t="shared" si="11"/>
        <v>--</v>
      </c>
      <c r="AA25" s="235" t="s">
        <v>139</v>
      </c>
      <c r="AB25" s="245">
        <f t="shared" si="12"/>
        <v>4.715154</v>
      </c>
      <c r="AC25" s="164"/>
    </row>
    <row r="26" spans="2:29" s="1" customFormat="1" ht="16.5" customHeight="1">
      <c r="B26" s="163"/>
      <c r="C26" s="217"/>
      <c r="D26" s="79" t="s">
        <v>39</v>
      </c>
      <c r="E26" s="81" t="s">
        <v>160</v>
      </c>
      <c r="F26" s="230">
        <v>1.5</v>
      </c>
      <c r="G26" s="431">
        <v>1.3787</v>
      </c>
      <c r="H26" s="231">
        <v>13.2</v>
      </c>
      <c r="I26" s="232">
        <f t="shared" si="0"/>
        <v>2.06805</v>
      </c>
      <c r="J26" s="421" t="s">
        <v>409</v>
      </c>
      <c r="K26" s="421" t="s">
        <v>410</v>
      </c>
      <c r="L26" s="233">
        <f t="shared" si="1"/>
        <v>3.7999999999883585</v>
      </c>
      <c r="M26" s="234">
        <f t="shared" si="2"/>
        <v>228</v>
      </c>
      <c r="N26" s="235" t="s">
        <v>141</v>
      </c>
      <c r="O26" s="235" t="s">
        <v>152</v>
      </c>
      <c r="P26" s="236"/>
      <c r="Q26" s="235" t="s">
        <v>140</v>
      </c>
      <c r="R26" s="108">
        <f t="shared" si="3"/>
        <v>0.6000000000000001</v>
      </c>
      <c r="S26" s="237">
        <f t="shared" si="4"/>
        <v>4.715154</v>
      </c>
      <c r="T26" s="238" t="str">
        <f t="shared" si="5"/>
        <v>--</v>
      </c>
      <c r="U26" s="239" t="str">
        <f t="shared" si="6"/>
        <v>--</v>
      </c>
      <c r="V26" s="240" t="str">
        <f t="shared" si="7"/>
        <v>--</v>
      </c>
      <c r="W26" s="241" t="str">
        <f t="shared" si="8"/>
        <v>--</v>
      </c>
      <c r="X26" s="242" t="str">
        <f t="shared" si="9"/>
        <v>--</v>
      </c>
      <c r="Y26" s="243" t="str">
        <f t="shared" si="10"/>
        <v>--</v>
      </c>
      <c r="Z26" s="244" t="str">
        <f t="shared" si="11"/>
        <v>--</v>
      </c>
      <c r="AA26" s="235" t="s">
        <v>139</v>
      </c>
      <c r="AB26" s="245">
        <f t="shared" si="12"/>
        <v>4.715154</v>
      </c>
      <c r="AC26" s="164"/>
    </row>
    <row r="27" spans="2:29" s="1" customFormat="1" ht="16.5" customHeight="1">
      <c r="B27" s="163"/>
      <c r="C27" s="217"/>
      <c r="D27" s="79" t="s">
        <v>39</v>
      </c>
      <c r="E27" s="81" t="s">
        <v>159</v>
      </c>
      <c r="F27" s="230">
        <v>1.5</v>
      </c>
      <c r="G27" s="431">
        <v>1.3787</v>
      </c>
      <c r="H27" s="231">
        <v>13.2</v>
      </c>
      <c r="I27" s="232">
        <f t="shared" si="0"/>
        <v>2.06805</v>
      </c>
      <c r="J27" s="421" t="s">
        <v>416</v>
      </c>
      <c r="K27" s="421" t="s">
        <v>417</v>
      </c>
      <c r="L27" s="233">
        <f t="shared" si="1"/>
        <v>3.56666666676756</v>
      </c>
      <c r="M27" s="234">
        <f t="shared" si="2"/>
        <v>214</v>
      </c>
      <c r="N27" s="235" t="s">
        <v>141</v>
      </c>
      <c r="O27" s="235" t="s">
        <v>152</v>
      </c>
      <c r="P27" s="236"/>
      <c r="Q27" s="235" t="s">
        <v>140</v>
      </c>
      <c r="R27" s="108">
        <f t="shared" si="3"/>
        <v>0.6000000000000001</v>
      </c>
      <c r="S27" s="237">
        <f t="shared" si="4"/>
        <v>4.4297631</v>
      </c>
      <c r="T27" s="238" t="str">
        <f t="shared" si="5"/>
        <v>--</v>
      </c>
      <c r="U27" s="239" t="str">
        <f t="shared" si="6"/>
        <v>--</v>
      </c>
      <c r="V27" s="240" t="str">
        <f t="shared" si="7"/>
        <v>--</v>
      </c>
      <c r="W27" s="241" t="str">
        <f t="shared" si="8"/>
        <v>--</v>
      </c>
      <c r="X27" s="242" t="str">
        <f t="shared" si="9"/>
        <v>--</v>
      </c>
      <c r="Y27" s="243" t="str">
        <f t="shared" si="10"/>
        <v>--</v>
      </c>
      <c r="Z27" s="244" t="str">
        <f t="shared" si="11"/>
        <v>--</v>
      </c>
      <c r="AA27" s="235" t="s">
        <v>139</v>
      </c>
      <c r="AB27" s="245">
        <f t="shared" si="12"/>
        <v>4.4297631</v>
      </c>
      <c r="AC27" s="164"/>
    </row>
    <row r="28" spans="2:29" s="1" customFormat="1" ht="16.5" customHeight="1">
      <c r="B28" s="163"/>
      <c r="C28" s="217"/>
      <c r="D28" s="79" t="s">
        <v>39</v>
      </c>
      <c r="E28" s="81" t="s">
        <v>160</v>
      </c>
      <c r="F28" s="230">
        <v>1.5</v>
      </c>
      <c r="G28" s="431">
        <v>1.3787</v>
      </c>
      <c r="H28" s="231">
        <v>13.2</v>
      </c>
      <c r="I28" s="232">
        <f t="shared" si="0"/>
        <v>2.06805</v>
      </c>
      <c r="J28" s="421" t="s">
        <v>416</v>
      </c>
      <c r="K28" s="421" t="s">
        <v>417</v>
      </c>
      <c r="L28" s="233">
        <f t="shared" si="1"/>
        <v>3.56666666676756</v>
      </c>
      <c r="M28" s="234">
        <f t="shared" si="2"/>
        <v>214</v>
      </c>
      <c r="N28" s="235" t="s">
        <v>141</v>
      </c>
      <c r="O28" s="235" t="s">
        <v>152</v>
      </c>
      <c r="P28" s="236"/>
      <c r="Q28" s="235" t="s">
        <v>140</v>
      </c>
      <c r="R28" s="108">
        <f t="shared" si="3"/>
        <v>0.6000000000000001</v>
      </c>
      <c r="S28" s="237">
        <f t="shared" si="4"/>
        <v>4.4297631</v>
      </c>
      <c r="T28" s="238" t="str">
        <f t="shared" si="5"/>
        <v>--</v>
      </c>
      <c r="U28" s="239" t="str">
        <f t="shared" si="6"/>
        <v>--</v>
      </c>
      <c r="V28" s="240" t="str">
        <f t="shared" si="7"/>
        <v>--</v>
      </c>
      <c r="W28" s="241" t="str">
        <f t="shared" si="8"/>
        <v>--</v>
      </c>
      <c r="X28" s="242" t="str">
        <f t="shared" si="9"/>
        <v>--</v>
      </c>
      <c r="Y28" s="243" t="str">
        <f t="shared" si="10"/>
        <v>--</v>
      </c>
      <c r="Z28" s="244" t="str">
        <f t="shared" si="11"/>
        <v>--</v>
      </c>
      <c r="AA28" s="235" t="s">
        <v>139</v>
      </c>
      <c r="AB28" s="245">
        <f t="shared" si="12"/>
        <v>4.4297631</v>
      </c>
      <c r="AC28" s="164"/>
    </row>
    <row r="29" spans="2:29" s="1" customFormat="1" ht="16.5" customHeight="1">
      <c r="B29" s="163"/>
      <c r="C29" s="217"/>
      <c r="D29" s="79"/>
      <c r="E29" s="81"/>
      <c r="F29" s="230"/>
      <c r="G29" s="431"/>
      <c r="H29" s="231"/>
      <c r="I29" s="232"/>
      <c r="J29" s="421"/>
      <c r="K29" s="421"/>
      <c r="L29" s="233">
        <f>IF(D29="","",(K29-J29)*24)</f>
      </c>
      <c r="M29" s="234">
        <f>IF(D29="","",ROUND((K29-J29)*24*60,0))</f>
      </c>
      <c r="N29" s="235"/>
      <c r="O29" s="235"/>
      <c r="P29" s="236"/>
      <c r="Q29" s="235"/>
      <c r="R29" s="108"/>
      <c r="S29" s="237"/>
      <c r="T29" s="238"/>
      <c r="U29" s="239"/>
      <c r="V29" s="240"/>
      <c r="W29" s="241"/>
      <c r="X29" s="242"/>
      <c r="Y29" s="243"/>
      <c r="Z29" s="244"/>
      <c r="AA29" s="235"/>
      <c r="AB29" s="245">
        <f>IF(D29="","",SUM(S29:Z29)*IF(AA29="SI",1,2))</f>
      </c>
      <c r="AC29" s="164"/>
    </row>
    <row r="30" spans="2:29" s="1" customFormat="1" ht="16.5" customHeight="1">
      <c r="B30" s="163"/>
      <c r="C30" s="433"/>
      <c r="D30" s="79"/>
      <c r="E30" s="81"/>
      <c r="F30" s="230"/>
      <c r="G30" s="431"/>
      <c r="H30" s="231"/>
      <c r="I30" s="434"/>
      <c r="J30" s="421"/>
      <c r="K30" s="421"/>
      <c r="L30" s="233">
        <f>IF(D30="","",(K30-J30)*24)</f>
      </c>
      <c r="M30" s="234">
        <f>IF(D30="","",ROUND((K30-J30)*24*60,0))</f>
      </c>
      <c r="N30" s="235"/>
      <c r="O30" s="235"/>
      <c r="P30" s="236"/>
      <c r="Q30" s="235"/>
      <c r="R30" s="108"/>
      <c r="S30" s="237"/>
      <c r="T30" s="238"/>
      <c r="U30" s="239"/>
      <c r="V30" s="240"/>
      <c r="W30" s="241"/>
      <c r="X30" s="242"/>
      <c r="Y30" s="243"/>
      <c r="Z30" s="244"/>
      <c r="AA30" s="235"/>
      <c r="AB30" s="245">
        <f>IF(D30="","",SUM(S30:Z30)*IF(AA30="SI",1,2))</f>
      </c>
      <c r="AC30" s="164"/>
    </row>
    <row r="31" spans="2:29" s="1" customFormat="1" ht="16.5" customHeight="1" thickBot="1">
      <c r="B31" s="163"/>
      <c r="C31" s="330"/>
      <c r="D31" s="330"/>
      <c r="E31" s="330"/>
      <c r="F31" s="330"/>
      <c r="G31" s="330"/>
      <c r="H31" s="330"/>
      <c r="I31" s="248"/>
      <c r="J31" s="423"/>
      <c r="K31" s="423"/>
      <c r="L31" s="247"/>
      <c r="M31" s="247"/>
      <c r="N31" s="330"/>
      <c r="O31" s="330"/>
      <c r="P31" s="330"/>
      <c r="Q31" s="330"/>
      <c r="R31" s="331"/>
      <c r="S31" s="332"/>
      <c r="T31" s="333"/>
      <c r="U31" s="334"/>
      <c r="V31" s="335"/>
      <c r="W31" s="336"/>
      <c r="X31" s="337"/>
      <c r="Y31" s="338"/>
      <c r="Z31" s="339"/>
      <c r="AA31" s="330"/>
      <c r="AB31" s="249"/>
      <c r="AC31" s="164"/>
    </row>
    <row r="32" spans="2:29" s="1" customFormat="1" ht="16.5" customHeight="1" thickBot="1" thickTop="1">
      <c r="B32" s="163"/>
      <c r="C32" s="117" t="s">
        <v>124</v>
      </c>
      <c r="D32" s="118" t="s">
        <v>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50">
        <f>SUM(S19:S31)</f>
        <v>29.247406199999997</v>
      </c>
      <c r="T32" s="251">
        <f>SUM(T19:T31)</f>
        <v>0</v>
      </c>
      <c r="U32" s="252">
        <f>SUM(U19:U31)</f>
        <v>24.8166</v>
      </c>
      <c r="V32" s="253">
        <f>SUM(V29:V31)</f>
        <v>0</v>
      </c>
      <c r="W32" s="254">
        <f>SUM(W19:W31)</f>
        <v>0</v>
      </c>
      <c r="X32" s="254">
        <f>SUM(X29:X31)</f>
        <v>0</v>
      </c>
      <c r="Y32" s="255">
        <f>SUM(Y19:Y31)</f>
        <v>0</v>
      </c>
      <c r="Z32" s="256">
        <f>SUM(Z29:Z31)</f>
        <v>0</v>
      </c>
      <c r="AA32" s="257"/>
      <c r="AB32" s="432">
        <f>ROUND(SUM(AB19:AB31),2)</f>
        <v>366.35</v>
      </c>
      <c r="AC32" s="164"/>
    </row>
    <row r="33" spans="2:29" s="132" customFormat="1" ht="9.75" thickTop="1">
      <c r="B33" s="259"/>
      <c r="C33" s="134"/>
      <c r="D33" s="135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1"/>
      <c r="T33" s="261"/>
      <c r="U33" s="261"/>
      <c r="V33" s="261"/>
      <c r="W33" s="261"/>
      <c r="X33" s="261"/>
      <c r="Y33" s="261"/>
      <c r="Z33" s="261"/>
      <c r="AA33" s="260"/>
      <c r="AB33" s="262"/>
      <c r="AC33" s="263"/>
    </row>
    <row r="34" spans="2:29" s="1" customFormat="1" ht="16.5" customHeight="1" thickBot="1">
      <c r="B34" s="264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6"/>
    </row>
    <row r="35" spans="2:29" ht="16.5" customHeight="1" thickTop="1"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8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Roman,Normal"&amp;8&amp;F-&amp;A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2010-10-13T13:58:38Z</cp:lastPrinted>
  <dcterms:created xsi:type="dcterms:W3CDTF">1998-09-02T21:36:20Z</dcterms:created>
  <dcterms:modified xsi:type="dcterms:W3CDTF">2010-10-15T13:08:48Z</dcterms:modified>
  <cp:category/>
  <cp:version/>
  <cp:contentType/>
  <cp:contentStatus/>
</cp:coreProperties>
</file>