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0"/>
  </bookViews>
  <sheets>
    <sheet name="TOT-0215" sheetId="1" r:id="rId1"/>
    <sheet name="LI-02 (2)" sheetId="2" r:id="rId2"/>
    <sheet name="LI-RIOJA-02 (1)" sheetId="3" r:id="rId3"/>
    <sheet name="T-02 (3)" sheetId="4" r:id="rId4"/>
    <sheet name="T-02 (4)" sheetId="5" r:id="rId5"/>
    <sheet name="SUP-RIOJA" sheetId="6" r:id="rId6"/>
    <sheet name="Tasa de Falla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<sst xmlns="http://schemas.openxmlformats.org/spreadsheetml/2006/main" count="467" uniqueCount="157">
  <si>
    <t>SISTEMA DE TRANSPORTE DE ENERGÍA ELÉCTRICA POR DISTRIBUCIÓN TRONCAL</t>
  </si>
  <si>
    <t>TRANSNOA S.A.</t>
  </si>
  <si>
    <t>TOTAL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</si>
  <si>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</si>
  <si>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</si>
  <si>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</si>
  <si>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</si>
  <si>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</si>
  <si>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</si>
  <si>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</si>
  <si>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1.2.-</t>
  </si>
  <si>
    <t>2.-</t>
  </si>
  <si>
    <t>CONEXIÓN</t>
  </si>
  <si>
    <t>2.1.-</t>
  </si>
  <si>
    <t>Transformación</t>
  </si>
  <si>
    <t>2.1.1.-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</si>
  <si>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</si>
  <si>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</si>
  <si>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</si>
  <si>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</si>
  <si>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</si>
  <si>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</si>
  <si>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</si>
  <si>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</si>
  <si>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</si>
  <si>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</si>
  <si>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</si>
  <si>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</si>
  <si>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</si>
  <si>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</si>
  <si>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</si>
  <si>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</si>
  <si>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</si>
  <si>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</si>
  <si>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</si>
  <si>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</si>
  <si>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</si>
  <si>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</si>
  <si>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</si>
  <si>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</si>
  <si>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</si>
  <si>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</si>
  <si>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</si>
  <si>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</si>
  <si>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</si>
  <si>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</si>
  <si>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</si>
  <si>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</si>
  <si>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</si>
  <si>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</si>
  <si>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</si>
  <si>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</si>
  <si>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</si>
  <si>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</si>
  <si>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</si>
  <si>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</si>
  <si>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</si>
  <si>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</si>
  <si>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</si>
  <si>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</si>
  <si>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</si>
  <si>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</si>
  <si>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</si>
  <si>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</si>
  <si>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</si>
  <si>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</si>
  <si>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</si>
  <si>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</si>
  <si>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</si>
  <si>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</si>
  <si>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</si>
  <si>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</si>
  <si>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</si>
  <si>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</si>
  <si>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</si>
  <si>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</si>
  <si>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</si>
  <si>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</si>
  <si>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TRANSNOA S.A. POR SUPERVISIÓN A  EDESA S.A.</t>
  </si>
  <si>
    <t>SANCIÓN  =</t>
  </si>
  <si>
    <t>ID EQUIPO</t>
  </si>
  <si>
    <t>INDISP</t>
  </si>
  <si>
    <t xml:space="preserve"> ENTE NACIONAL REGULADOR </t>
  </si>
  <si>
    <t xml:space="preserve">       DE LA ELECTRICIDAD</t>
  </si>
  <si>
    <t>LA RIOJA SUR P.I.LA RIOJA</t>
  </si>
  <si>
    <t>LA RIOJA SUR P.I.PATQUIA</t>
  </si>
  <si>
    <t>Desde el 01 al 28 de febrero de 2015</t>
  </si>
  <si>
    <t>P</t>
  </si>
  <si>
    <t>SI</t>
  </si>
  <si>
    <t>ANDALGALA - BELEN</t>
  </si>
  <si>
    <t>HUACRA - LOS PIZARROS</t>
  </si>
  <si>
    <t>F</t>
  </si>
  <si>
    <t>VILLA QUINTEROS - ANDALGALA</t>
  </si>
  <si>
    <t>CABRA CORRAL - SALTA ESTE</t>
  </si>
  <si>
    <t>INDEPENDENCIA- LULES - PAPEL. TUC.</t>
  </si>
  <si>
    <t>C.H. EL CADILLAL - TUCUMAN NORTE</t>
  </si>
  <si>
    <t>PAMPA GRANDE - CABRA CORRAL</t>
  </si>
  <si>
    <t>LA RIOJA - RECREO</t>
  </si>
  <si>
    <t>LA RIOJA - RECREO 2</t>
  </si>
  <si>
    <t>BURRUYACU - CEVIL POZO</t>
  </si>
  <si>
    <t>SARMIENTO - TUCUMAN NORTE (O.F.)</t>
  </si>
  <si>
    <t>LIBERTADOR NOA - PICHANAL</t>
  </si>
  <si>
    <t>SUNCHO CORRAL</t>
  </si>
  <si>
    <t>TRP1</t>
  </si>
  <si>
    <t>132/33/13,2</t>
  </si>
  <si>
    <t>0,000</t>
  </si>
  <si>
    <t>ANATUYA</t>
  </si>
  <si>
    <t>TRAFO 1</t>
  </si>
  <si>
    <t>TUCUMAN OESTE</t>
  </si>
  <si>
    <t>132/13,2</t>
  </si>
  <si>
    <t>TRAFO 2</t>
  </si>
  <si>
    <t>TRP2</t>
  </si>
  <si>
    <t>ANDALGALA</t>
  </si>
  <si>
    <t>TINOGASTA</t>
  </si>
  <si>
    <t>RP</t>
  </si>
  <si>
    <t xml:space="preserve">GÜEMES </t>
  </si>
  <si>
    <t>R</t>
  </si>
  <si>
    <t xml:space="preserve">HUACRA </t>
  </si>
  <si>
    <t>LA RIOJA</t>
  </si>
  <si>
    <t>TRAFO 3</t>
  </si>
  <si>
    <t>TRAFO 4</t>
  </si>
  <si>
    <t xml:space="preserve">JUJUY SUR </t>
  </si>
  <si>
    <t>CEVIL POZO</t>
  </si>
  <si>
    <t>LA COCHA</t>
  </si>
  <si>
    <t>TRAFO</t>
  </si>
  <si>
    <t>SANTIAGO OESTE  SANTIAGO SUR</t>
  </si>
  <si>
    <t>1.2.- Transportista Independiente TRANSPORTEL La Rioja Sur</t>
  </si>
  <si>
    <t>Equipamiento del T.I. TRANSPORTEL LA RIOJA SUR</t>
  </si>
  <si>
    <t>SUPERVISIÓN del T.I. TRANSPORTEL La Rioja Sur</t>
  </si>
  <si>
    <t>3.-</t>
  </si>
  <si>
    <t>3.- SUPERVISIÓN - Transportista Independiente TRANSPORTEL La Rioja Sur</t>
  </si>
  <si>
    <t>NO</t>
  </si>
  <si>
    <t>RF</t>
  </si>
  <si>
    <t>COPO</t>
  </si>
  <si>
    <t>LULES</t>
  </si>
  <si>
    <t>T3</t>
  </si>
  <si>
    <t>LA BANDA ESTE</t>
  </si>
  <si>
    <t>VALLE VIEJO</t>
  </si>
  <si>
    <t>132/66/13.2</t>
  </si>
  <si>
    <t>NONOGASTA</t>
  </si>
  <si>
    <t>SANTIAGO OESTE</t>
  </si>
  <si>
    <t>(DTE 0215)</t>
  </si>
  <si>
    <t>RM * =</t>
  </si>
  <si>
    <t>TOTAL DE PENALIZACIONES</t>
  </si>
  <si>
    <t>Valores remuneratorios según Convenio de Renovación del Acuerdo Instrumental Nota ENRE N° 115110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</si>
  <si>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</si>
  <si>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</si>
  <si>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</si>
  <si>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</si>
  <si>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</si>
  <si>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</si>
  <si>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</si>
  <si>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</si>
  <si>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</si>
  <si>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</si>
  <si>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Correspondiente al mes febrero de 2015</t>
  </si>
  <si>
    <t>ANEXO V al Memorandum D.T.E.E. N°  828    /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</si>
</sst>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#,##0.0000"/>
    <numFmt numFmtId="167" formatCode="0.00_)"/>
    <numFmt numFmtId="168" formatCode="#,##0.00000"/>
    <numFmt numFmtId="169" formatCode="0.0"/>
    <numFmt numFmtId="170" formatCode="&quot;$&quot;\ #,##0.000;&quot;$&quot;\ \-#,##0.000"/>
    <numFmt numFmtId="171" formatCode="#,##0.0"/>
    <numFmt numFmtId="172" formatCode="0.000_)"/>
    <numFmt numFmtId="173" formatCode="0.000"/>
    <numFmt numFmtId="174" formatCode="#,##0;[Red]#,##0"/>
    <numFmt numFmtId="175" formatCode="#,##0.000000"/>
    <numFmt numFmtId="176" formatCode="mmm\-yyyy"/>
  </numFmts>
  <fonts count="11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1"/>
      <name val="MS Sans Serif"/>
      <family val="2"/>
    </font>
    <font>
      <sz val="11"/>
      <color indexed="8"/>
      <name val="Times New Roman"/>
      <family val="1"/>
    </font>
    <font>
      <sz val="14"/>
      <name val="MS Sans Serif"/>
      <family val="2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8"/>
      <color indexed="47"/>
      <name val="Arial"/>
      <family val="2"/>
    </font>
    <font>
      <sz val="11"/>
      <color indexed="9"/>
      <name val="Times New Roman"/>
      <family val="1"/>
    </font>
    <font>
      <sz val="8"/>
      <name val="MS Sans Serif"/>
      <family val="0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i/>
      <sz val="10"/>
      <name val="MS Sans Serif"/>
      <family val="2"/>
    </font>
    <font>
      <sz val="9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double"/>
      <bottom style="thin"/>
    </border>
    <border>
      <left/>
      <right style="double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 style="double"/>
      <right style="double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double"/>
      <right style="double"/>
      <top/>
      <bottom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/>
      <right style="double"/>
      <top style="double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4" fillId="29" borderId="1" applyNumberFormat="0" applyAlignment="0" applyProtection="0"/>
    <xf numFmtId="0" fontId="10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7" fillId="21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" applyNumberFormat="0" applyFill="0" applyAlignment="0" applyProtection="0"/>
    <xf numFmtId="0" fontId="103" fillId="0" borderId="8" applyNumberFormat="0" applyFill="0" applyAlignment="0" applyProtection="0"/>
    <xf numFmtId="0" fontId="112" fillId="0" borderId="9" applyNumberFormat="0" applyFill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67" fontId="5" fillId="0" borderId="11" xfId="0" applyNumberFormat="1" applyFont="1" applyBorder="1" applyAlignment="1" applyProtection="1" quotePrefix="1">
      <alignment horizontal="center"/>
      <protection/>
    </xf>
    <xf numFmtId="167" fontId="5" fillId="0" borderId="13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67" fontId="5" fillId="0" borderId="11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167" fontId="5" fillId="0" borderId="13" xfId="0" applyNumberFormat="1" applyFont="1" applyBorder="1" applyAlignment="1" applyProtection="1" quotePrefix="1">
      <alignment horizontal="center"/>
      <protection/>
    </xf>
    <xf numFmtId="0" fontId="5" fillId="0" borderId="10" xfId="0" applyFont="1" applyFill="1" applyBorder="1" applyAlignment="1">
      <alignment/>
    </xf>
    <xf numFmtId="8" fontId="8" fillId="0" borderId="14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3" fillId="0" borderId="0" xfId="0" applyFont="1" applyFill="1" applyBorder="1" applyAlignment="1" applyProtection="1">
      <alignment horizontal="centerContinuous"/>
      <protection/>
    </xf>
    <xf numFmtId="0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0" fontId="23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/>
    </xf>
    <xf numFmtId="7" fontId="24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7" fontId="24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7" fontId="21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19" fillId="0" borderId="18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23" fillId="0" borderId="0" xfId="0" applyFont="1" applyBorder="1" applyAlignment="1" applyProtection="1" quotePrefix="1">
      <alignment horizontal="centerContinuous"/>
      <protection/>
    </xf>
    <xf numFmtId="0" fontId="22" fillId="0" borderId="0" xfId="0" applyFont="1" applyBorder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3" fillId="0" borderId="0" xfId="0" applyFont="1" applyBorder="1" applyAlignment="1" applyProtection="1">
      <alignment horizontal="centerContinuous"/>
      <protection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/>
    </xf>
    <xf numFmtId="7" fontId="11" fillId="0" borderId="26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18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 quotePrefix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27" fillId="0" borderId="26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 quotePrefix="1">
      <alignment horizontal="center" vertical="center" wrapText="1"/>
      <protection/>
    </xf>
    <xf numFmtId="0" fontId="27" fillId="0" borderId="26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Continuous"/>
    </xf>
    <xf numFmtId="7" fontId="24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31" fillId="0" borderId="28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7" fontId="11" fillId="0" borderId="26" xfId="0" applyNumberFormat="1" applyFont="1" applyBorder="1" applyAlignment="1">
      <alignment horizontal="right"/>
    </xf>
    <xf numFmtId="0" fontId="34" fillId="33" borderId="26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>
      <alignment/>
    </xf>
    <xf numFmtId="167" fontId="35" fillId="33" borderId="11" xfId="0" applyNumberFormat="1" applyFont="1" applyFill="1" applyBorder="1" applyAlignment="1" applyProtection="1">
      <alignment horizontal="center"/>
      <protection/>
    </xf>
    <xf numFmtId="167" fontId="35" fillId="33" borderId="13" xfId="0" applyNumberFormat="1" applyFont="1" applyFill="1" applyBorder="1" applyAlignment="1" applyProtection="1">
      <alignment horizontal="center"/>
      <protection/>
    </xf>
    <xf numFmtId="0" fontId="35" fillId="33" borderId="14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27" fillId="0" borderId="26" xfId="0" applyFont="1" applyBorder="1" applyAlignment="1">
      <alignment horizontal="center" vertical="center" wrapText="1"/>
    </xf>
    <xf numFmtId="7" fontId="8" fillId="0" borderId="14" xfId="0" applyNumberFormat="1" applyFont="1" applyBorder="1" applyAlignment="1">
      <alignment horizontal="right"/>
    </xf>
    <xf numFmtId="0" fontId="35" fillId="33" borderId="14" xfId="0" applyFont="1" applyFill="1" applyBorder="1" applyAlignment="1">
      <alignment horizontal="center"/>
    </xf>
    <xf numFmtId="0" fontId="39" fillId="34" borderId="26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/>
    </xf>
    <xf numFmtId="2" fontId="40" fillId="34" borderId="11" xfId="0" applyNumberFormat="1" applyFont="1" applyFill="1" applyBorder="1" applyAlignment="1">
      <alignment horizontal="center"/>
    </xf>
    <xf numFmtId="2" fontId="40" fillId="34" borderId="13" xfId="0" applyNumberFormat="1" applyFont="1" applyFill="1" applyBorder="1" applyAlignment="1">
      <alignment horizontal="center"/>
    </xf>
    <xf numFmtId="0" fontId="41" fillId="35" borderId="26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/>
    </xf>
    <xf numFmtId="0" fontId="42" fillId="35" borderId="12" xfId="0" applyFont="1" applyFill="1" applyBorder="1" applyAlignment="1">
      <alignment/>
    </xf>
    <xf numFmtId="2" fontId="42" fillId="35" borderId="11" xfId="0" applyNumberFormat="1" applyFont="1" applyFill="1" applyBorder="1" applyAlignment="1" applyProtection="1">
      <alignment horizontal="center"/>
      <protection/>
    </xf>
    <xf numFmtId="2" fontId="42" fillId="35" borderId="13" xfId="0" applyNumberFormat="1" applyFont="1" applyFill="1" applyBorder="1" applyAlignment="1">
      <alignment horizontal="center"/>
    </xf>
    <xf numFmtId="0" fontId="37" fillId="36" borderId="19" xfId="0" applyFont="1" applyFill="1" applyBorder="1" applyAlignment="1" applyProtection="1">
      <alignment horizontal="centerContinuous" vertical="center" wrapText="1"/>
      <protection/>
    </xf>
    <xf numFmtId="0" fontId="38" fillId="36" borderId="27" xfId="0" applyFont="1" applyFill="1" applyBorder="1" applyAlignment="1">
      <alignment horizontal="centerContinuous"/>
    </xf>
    <xf numFmtId="0" fontId="37" fillId="36" borderId="20" xfId="0" applyFont="1" applyFill="1" applyBorder="1" applyAlignment="1">
      <alignment horizontal="centerContinuous" vertical="center"/>
    </xf>
    <xf numFmtId="167" fontId="36" fillId="36" borderId="30" xfId="0" applyNumberFormat="1" applyFont="1" applyFill="1" applyBorder="1" applyAlignment="1" applyProtection="1" quotePrefix="1">
      <alignment horizontal="center"/>
      <protection/>
    </xf>
    <xf numFmtId="167" fontId="36" fillId="36" borderId="31" xfId="0" applyNumberFormat="1" applyFont="1" applyFill="1" applyBorder="1" applyAlignment="1" applyProtection="1" quotePrefix="1">
      <alignment horizontal="center"/>
      <protection/>
    </xf>
    <xf numFmtId="4" fontId="36" fillId="36" borderId="15" xfId="0" applyNumberFormat="1" applyFont="1" applyFill="1" applyBorder="1" applyAlignment="1">
      <alignment horizontal="center"/>
    </xf>
    <xf numFmtId="167" fontId="36" fillId="36" borderId="32" xfId="0" applyNumberFormat="1" applyFont="1" applyFill="1" applyBorder="1" applyAlignment="1" applyProtection="1" quotePrefix="1">
      <alignment horizontal="center"/>
      <protection/>
    </xf>
    <xf numFmtId="167" fontId="36" fillId="36" borderId="33" xfId="0" applyNumberFormat="1" applyFont="1" applyFill="1" applyBorder="1" applyAlignment="1" applyProtection="1" quotePrefix="1">
      <alignment horizontal="center"/>
      <protection/>
    </xf>
    <xf numFmtId="4" fontId="36" fillId="36" borderId="34" xfId="0" applyNumberFormat="1" applyFont="1" applyFill="1" applyBorder="1" applyAlignment="1">
      <alignment horizontal="center"/>
    </xf>
    <xf numFmtId="0" fontId="36" fillId="36" borderId="35" xfId="0" applyFont="1" applyFill="1" applyBorder="1" applyAlignment="1">
      <alignment/>
    </xf>
    <xf numFmtId="0" fontId="36" fillId="36" borderId="36" xfId="0" applyFont="1" applyFill="1" applyBorder="1" applyAlignment="1">
      <alignment/>
    </xf>
    <xf numFmtId="2" fontId="40" fillId="34" borderId="26" xfId="0" applyNumberFormat="1" applyFont="1" applyFill="1" applyBorder="1" applyAlignment="1">
      <alignment horizontal="center"/>
    </xf>
    <xf numFmtId="2" fontId="42" fillId="35" borderId="26" xfId="0" applyNumberFormat="1" applyFont="1" applyFill="1" applyBorder="1" applyAlignment="1">
      <alignment horizontal="center"/>
    </xf>
    <xf numFmtId="0" fontId="43" fillId="37" borderId="19" xfId="0" applyFont="1" applyFill="1" applyBorder="1" applyAlignment="1">
      <alignment horizontal="centerContinuous" vertical="center" wrapText="1"/>
    </xf>
    <xf numFmtId="0" fontId="44" fillId="37" borderId="27" xfId="0" applyFont="1" applyFill="1" applyBorder="1" applyAlignment="1">
      <alignment horizontal="centerContinuous"/>
    </xf>
    <xf numFmtId="0" fontId="43" fillId="37" borderId="20" xfId="0" applyFont="1" applyFill="1" applyBorder="1" applyAlignment="1">
      <alignment horizontal="centerContinuous" vertical="center"/>
    </xf>
    <xf numFmtId="0" fontId="45" fillId="37" borderId="37" xfId="0" applyFont="1" applyFill="1" applyBorder="1" applyAlignment="1">
      <alignment horizontal="left"/>
    </xf>
    <xf numFmtId="0" fontId="45" fillId="37" borderId="38" xfId="0" applyFont="1" applyFill="1" applyBorder="1" applyAlignment="1">
      <alignment/>
    </xf>
    <xf numFmtId="4" fontId="45" fillId="37" borderId="30" xfId="0" applyNumberFormat="1" applyFont="1" applyFill="1" applyBorder="1" applyAlignment="1" applyProtection="1">
      <alignment horizontal="center"/>
      <protection/>
    </xf>
    <xf numFmtId="4" fontId="45" fillId="37" borderId="32" xfId="0" applyNumberFormat="1" applyFont="1" applyFill="1" applyBorder="1" applyAlignment="1">
      <alignment horizontal="center"/>
    </xf>
    <xf numFmtId="0" fontId="45" fillId="37" borderId="39" xfId="0" applyFont="1" applyFill="1" applyBorder="1" applyAlignment="1">
      <alignment horizontal="left"/>
    </xf>
    <xf numFmtId="0" fontId="45" fillId="37" borderId="40" xfId="0" applyFont="1" applyFill="1" applyBorder="1" applyAlignment="1">
      <alignment/>
    </xf>
    <xf numFmtId="167" fontId="45" fillId="37" borderId="41" xfId="0" applyNumberFormat="1" applyFont="1" applyFill="1" applyBorder="1" applyAlignment="1" applyProtection="1" quotePrefix="1">
      <alignment horizontal="center"/>
      <protection/>
    </xf>
    <xf numFmtId="4" fontId="45" fillId="37" borderId="42" xfId="0" applyNumberFormat="1" applyFont="1" applyFill="1" applyBorder="1" applyAlignment="1">
      <alignment horizontal="center"/>
    </xf>
    <xf numFmtId="0" fontId="45" fillId="37" borderId="43" xfId="0" applyFont="1" applyFill="1" applyBorder="1" applyAlignment="1">
      <alignment horizontal="left"/>
    </xf>
    <xf numFmtId="0" fontId="45" fillId="37" borderId="44" xfId="0" applyFont="1" applyFill="1" applyBorder="1" applyAlignment="1">
      <alignment/>
    </xf>
    <xf numFmtId="4" fontId="45" fillId="37" borderId="45" xfId="0" applyNumberFormat="1" applyFont="1" applyFill="1" applyBorder="1" applyAlignment="1">
      <alignment horizontal="center"/>
    </xf>
    <xf numFmtId="4" fontId="45" fillId="37" borderId="46" xfId="0" applyNumberFormat="1" applyFont="1" applyFill="1" applyBorder="1" applyAlignment="1">
      <alignment horizontal="center"/>
    </xf>
    <xf numFmtId="0" fontId="43" fillId="38" borderId="26" xfId="0" applyFont="1" applyFill="1" applyBorder="1" applyAlignment="1">
      <alignment horizontal="center" vertical="center" wrapText="1"/>
    </xf>
    <xf numFmtId="0" fontId="45" fillId="38" borderId="14" xfId="0" applyFont="1" applyFill="1" applyBorder="1" applyAlignment="1">
      <alignment horizontal="left"/>
    </xf>
    <xf numFmtId="0" fontId="45" fillId="38" borderId="12" xfId="0" applyFont="1" applyFill="1" applyBorder="1" applyAlignment="1">
      <alignment/>
    </xf>
    <xf numFmtId="4" fontId="45" fillId="38" borderId="11" xfId="0" applyNumberFormat="1" applyFont="1" applyFill="1" applyBorder="1" applyAlignment="1">
      <alignment horizontal="center"/>
    </xf>
    <xf numFmtId="4" fontId="45" fillId="38" borderId="13" xfId="0" applyNumberFormat="1" applyFont="1" applyFill="1" applyBorder="1" applyAlignment="1">
      <alignment horizontal="center"/>
    </xf>
    <xf numFmtId="0" fontId="47" fillId="39" borderId="26" xfId="0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left"/>
    </xf>
    <xf numFmtId="0" fontId="48" fillId="39" borderId="12" xfId="0" applyFont="1" applyFill="1" applyBorder="1" applyAlignment="1">
      <alignment/>
    </xf>
    <xf numFmtId="4" fontId="48" fillId="39" borderId="11" xfId="0" applyNumberFormat="1" applyFont="1" applyFill="1" applyBorder="1" applyAlignment="1">
      <alignment horizontal="center"/>
    </xf>
    <xf numFmtId="4" fontId="48" fillId="39" borderId="13" xfId="0" applyNumberFormat="1" applyFont="1" applyFill="1" applyBorder="1" applyAlignment="1">
      <alignment horizontal="center"/>
    </xf>
    <xf numFmtId="2" fontId="36" fillId="36" borderId="26" xfId="0" applyNumberFormat="1" applyFont="1" applyFill="1" applyBorder="1" applyAlignment="1">
      <alignment horizontal="center"/>
    </xf>
    <xf numFmtId="2" fontId="45" fillId="37" borderId="26" xfId="0" applyNumberFormat="1" applyFont="1" applyFill="1" applyBorder="1" applyAlignment="1">
      <alignment horizontal="center"/>
    </xf>
    <xf numFmtId="2" fontId="45" fillId="38" borderId="26" xfId="0" applyNumberFormat="1" applyFont="1" applyFill="1" applyBorder="1" applyAlignment="1">
      <alignment horizontal="center"/>
    </xf>
    <xf numFmtId="2" fontId="48" fillId="39" borderId="26" xfId="0" applyNumberFormat="1" applyFont="1" applyFill="1" applyBorder="1" applyAlignment="1">
      <alignment horizontal="center"/>
    </xf>
    <xf numFmtId="0" fontId="46" fillId="40" borderId="13" xfId="0" applyFont="1" applyFill="1" applyBorder="1" applyAlignment="1">
      <alignment/>
    </xf>
    <xf numFmtId="0" fontId="43" fillId="40" borderId="26" xfId="0" applyFont="1" applyFill="1" applyBorder="1" applyAlignment="1" applyProtection="1">
      <alignment horizontal="center" vertical="center"/>
      <protection/>
    </xf>
    <xf numFmtId="0" fontId="46" fillId="40" borderId="14" xfId="0" applyFont="1" applyFill="1" applyBorder="1" applyAlignment="1">
      <alignment/>
    </xf>
    <xf numFmtId="0" fontId="46" fillId="40" borderId="11" xfId="0" applyFont="1" applyFill="1" applyBorder="1" applyAlignment="1">
      <alignment/>
    </xf>
    <xf numFmtId="4" fontId="46" fillId="40" borderId="11" xfId="0" applyNumberFormat="1" applyFont="1" applyFill="1" applyBorder="1" applyAlignment="1" applyProtection="1">
      <alignment horizontal="center"/>
      <protection/>
    </xf>
    <xf numFmtId="0" fontId="43" fillId="34" borderId="26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2" fontId="45" fillId="34" borderId="11" xfId="0" applyNumberFormat="1" applyFont="1" applyFill="1" applyBorder="1" applyAlignment="1">
      <alignment horizontal="center"/>
    </xf>
    <xf numFmtId="0" fontId="45" fillId="34" borderId="13" xfId="0" applyFont="1" applyFill="1" applyBorder="1" applyAlignment="1">
      <alignment/>
    </xf>
    <xf numFmtId="7" fontId="45" fillId="34" borderId="26" xfId="0" applyNumberFormat="1" applyFont="1" applyFill="1" applyBorder="1" applyAlignment="1">
      <alignment horizontal="center"/>
    </xf>
    <xf numFmtId="0" fontId="43" fillId="41" borderId="26" xfId="0" applyFont="1" applyFill="1" applyBorder="1" applyAlignment="1">
      <alignment horizontal="center" vertical="center" wrapText="1"/>
    </xf>
    <xf numFmtId="0" fontId="45" fillId="41" borderId="14" xfId="0" applyFont="1" applyFill="1" applyBorder="1" applyAlignment="1">
      <alignment/>
    </xf>
    <xf numFmtId="0" fontId="45" fillId="41" borderId="11" xfId="0" applyFont="1" applyFill="1" applyBorder="1" applyAlignment="1">
      <alignment/>
    </xf>
    <xf numFmtId="2" fontId="45" fillId="41" borderId="11" xfId="0" applyNumberFormat="1" applyFont="1" applyFill="1" applyBorder="1" applyAlignment="1">
      <alignment horizontal="center"/>
    </xf>
    <xf numFmtId="0" fontId="45" fillId="41" borderId="13" xfId="0" applyFont="1" applyFill="1" applyBorder="1" applyAlignment="1">
      <alignment/>
    </xf>
    <xf numFmtId="7" fontId="46" fillId="41" borderId="26" xfId="0" applyNumberFormat="1" applyFont="1" applyFill="1" applyBorder="1" applyAlignment="1">
      <alignment horizontal="center"/>
    </xf>
    <xf numFmtId="0" fontId="36" fillId="36" borderId="47" xfId="0" applyFont="1" applyFill="1" applyBorder="1" applyAlignment="1">
      <alignment/>
    </xf>
    <xf numFmtId="0" fontId="36" fillId="36" borderId="32" xfId="0" applyFont="1" applyFill="1" applyBorder="1" applyAlignment="1">
      <alignment/>
    </xf>
    <xf numFmtId="0" fontId="36" fillId="36" borderId="46" xfId="0" applyFont="1" applyFill="1" applyBorder="1" applyAlignment="1">
      <alignment/>
    </xf>
    <xf numFmtId="7" fontId="36" fillId="36" borderId="26" xfId="0" applyNumberFormat="1" applyFont="1" applyFill="1" applyBorder="1" applyAlignment="1">
      <alignment horizontal="center"/>
    </xf>
    <xf numFmtId="0" fontId="36" fillId="36" borderId="15" xfId="0" applyFont="1" applyFill="1" applyBorder="1" applyAlignment="1">
      <alignment/>
    </xf>
    <xf numFmtId="167" fontId="36" fillId="36" borderId="45" xfId="0" applyNumberFormat="1" applyFont="1" applyFill="1" applyBorder="1" applyAlignment="1" applyProtection="1" quotePrefix="1">
      <alignment horizontal="center"/>
      <protection/>
    </xf>
    <xf numFmtId="0" fontId="36" fillId="36" borderId="37" xfId="0" applyFont="1" applyFill="1" applyBorder="1" applyAlignment="1">
      <alignment horizontal="center"/>
    </xf>
    <xf numFmtId="0" fontId="36" fillId="36" borderId="30" xfId="0" applyFont="1" applyFill="1" applyBorder="1" applyAlignment="1">
      <alignment horizontal="center"/>
    </xf>
    <xf numFmtId="0" fontId="47" fillId="37" borderId="19" xfId="0" applyFont="1" applyFill="1" applyBorder="1" applyAlignment="1" applyProtection="1">
      <alignment horizontal="centerContinuous" vertical="center" wrapText="1"/>
      <protection/>
    </xf>
    <xf numFmtId="0" fontId="47" fillId="37" borderId="20" xfId="0" applyFont="1" applyFill="1" applyBorder="1" applyAlignment="1">
      <alignment horizontal="centerContinuous" vertical="center"/>
    </xf>
    <xf numFmtId="0" fontId="48" fillId="37" borderId="37" xfId="0" applyFont="1" applyFill="1" applyBorder="1" applyAlignment="1">
      <alignment horizontal="center"/>
    </xf>
    <xf numFmtId="0" fontId="48" fillId="37" borderId="47" xfId="0" applyFont="1" applyFill="1" applyBorder="1" applyAlignment="1">
      <alignment/>
    </xf>
    <xf numFmtId="0" fontId="48" fillId="37" borderId="30" xfId="0" applyFont="1" applyFill="1" applyBorder="1" applyAlignment="1">
      <alignment horizontal="center"/>
    </xf>
    <xf numFmtId="0" fontId="48" fillId="37" borderId="15" xfId="0" applyFont="1" applyFill="1" applyBorder="1" applyAlignment="1">
      <alignment/>
    </xf>
    <xf numFmtId="167" fontId="48" fillId="37" borderId="30" xfId="0" applyNumberFormat="1" applyFont="1" applyFill="1" applyBorder="1" applyAlignment="1" applyProtection="1" quotePrefix="1">
      <alignment horizontal="center"/>
      <protection/>
    </xf>
    <xf numFmtId="167" fontId="48" fillId="37" borderId="45" xfId="0" applyNumberFormat="1" applyFont="1" applyFill="1" applyBorder="1" applyAlignment="1" applyProtection="1" quotePrefix="1">
      <alignment horizontal="center"/>
      <protection/>
    </xf>
    <xf numFmtId="0" fontId="48" fillId="37" borderId="32" xfId="0" applyFont="1" applyFill="1" applyBorder="1" applyAlignment="1">
      <alignment/>
    </xf>
    <xf numFmtId="0" fontId="48" fillId="37" borderId="46" xfId="0" applyFont="1" applyFill="1" applyBorder="1" applyAlignment="1">
      <alignment/>
    </xf>
    <xf numFmtId="7" fontId="48" fillId="37" borderId="26" xfId="0" applyNumberFormat="1" applyFont="1" applyFill="1" applyBorder="1" applyAlignment="1">
      <alignment horizontal="center"/>
    </xf>
    <xf numFmtId="0" fontId="47" fillId="38" borderId="26" xfId="0" applyFont="1" applyFill="1" applyBorder="1" applyAlignment="1">
      <alignment horizontal="center" vertical="center" wrapText="1"/>
    </xf>
    <xf numFmtId="0" fontId="48" fillId="38" borderId="14" xfId="0" applyFont="1" applyFill="1" applyBorder="1" applyAlignment="1">
      <alignment/>
    </xf>
    <xf numFmtId="0" fontId="48" fillId="38" borderId="11" xfId="0" applyFont="1" applyFill="1" applyBorder="1" applyAlignment="1">
      <alignment/>
    </xf>
    <xf numFmtId="167" fontId="48" fillId="38" borderId="11" xfId="0" applyNumberFormat="1" applyFont="1" applyFill="1" applyBorder="1" applyAlignment="1" applyProtection="1" quotePrefix="1">
      <alignment horizontal="center"/>
      <protection/>
    </xf>
    <xf numFmtId="0" fontId="48" fillId="38" borderId="13" xfId="0" applyFont="1" applyFill="1" applyBorder="1" applyAlignment="1">
      <alignment/>
    </xf>
    <xf numFmtId="7" fontId="48" fillId="38" borderId="26" xfId="0" applyNumberFormat="1" applyFont="1" applyFill="1" applyBorder="1" applyAlignment="1">
      <alignment horizontal="center"/>
    </xf>
    <xf numFmtId="0" fontId="49" fillId="42" borderId="26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/>
    </xf>
    <xf numFmtId="0" fontId="50" fillId="42" borderId="11" xfId="0" applyFont="1" applyFill="1" applyBorder="1" applyAlignment="1">
      <alignment/>
    </xf>
    <xf numFmtId="167" fontId="50" fillId="42" borderId="11" xfId="0" applyNumberFormat="1" applyFont="1" applyFill="1" applyBorder="1" applyAlignment="1" applyProtection="1" quotePrefix="1">
      <alignment horizontal="center"/>
      <protection/>
    </xf>
    <xf numFmtId="0" fontId="50" fillId="42" borderId="13" xfId="0" applyFont="1" applyFill="1" applyBorder="1" applyAlignment="1">
      <alignment/>
    </xf>
    <xf numFmtId="7" fontId="50" fillId="42" borderId="26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9" fillId="0" borderId="18" xfId="0" applyFont="1" applyBorder="1" applyAlignment="1">
      <alignment horizontal="centerContinuous"/>
    </xf>
    <xf numFmtId="0" fontId="52" fillId="0" borderId="0" xfId="0" applyFont="1" applyFill="1" applyBorder="1" applyAlignment="1">
      <alignment horizontal="centerContinuous"/>
    </xf>
    <xf numFmtId="0" fontId="52" fillId="0" borderId="0" xfId="0" applyFont="1" applyFill="1" applyAlignment="1">
      <alignment horizontal="centerContinuous"/>
    </xf>
    <xf numFmtId="0" fontId="52" fillId="0" borderId="10" xfId="0" applyFont="1" applyFill="1" applyBorder="1" applyAlignment="1">
      <alignment horizontal="centerContinuous"/>
    </xf>
    <xf numFmtId="0" fontId="5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67" fontId="8" fillId="0" borderId="0" xfId="0" applyNumberFormat="1" applyFont="1" applyBorder="1" applyAlignment="1" applyProtection="1">
      <alignment horizontal="left"/>
      <protection/>
    </xf>
    <xf numFmtId="0" fontId="51" fillId="0" borderId="0" xfId="0" applyFont="1" applyFill="1" applyBorder="1" applyAlignment="1">
      <alignment/>
    </xf>
    <xf numFmtId="5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8" fillId="0" borderId="0" xfId="0" applyFont="1" applyFill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173" fontId="8" fillId="0" borderId="0" xfId="0" applyNumberFormat="1" applyFont="1" applyBorder="1" applyAlignment="1">
      <alignment horizontal="center"/>
    </xf>
    <xf numFmtId="10" fontId="28" fillId="0" borderId="0" xfId="0" applyNumberFormat="1" applyFont="1" applyFill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4" fillId="0" borderId="19" xfId="0" applyFont="1" applyBorder="1" applyAlignment="1" applyProtection="1">
      <alignment horizontal="center"/>
      <protection/>
    </xf>
    <xf numFmtId="167" fontId="8" fillId="0" borderId="0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Border="1" applyAlignment="1" applyProtection="1" quotePrefix="1">
      <alignment horizontal="center"/>
      <protection/>
    </xf>
    <xf numFmtId="2" fontId="57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right"/>
      <protection/>
    </xf>
    <xf numFmtId="5" fontId="8" fillId="0" borderId="0" xfId="0" applyNumberFormat="1" applyFont="1" applyBorder="1" applyAlignment="1" applyProtection="1">
      <alignment horizontal="center"/>
      <protection/>
    </xf>
    <xf numFmtId="7" fontId="8" fillId="0" borderId="0" xfId="0" applyNumberFormat="1" applyFont="1" applyBorder="1" applyAlignment="1">
      <alignment horizontal="right"/>
    </xf>
    <xf numFmtId="5" fontId="24" fillId="0" borderId="19" xfId="0" applyNumberFormat="1" applyFont="1" applyBorder="1" applyAlignment="1" applyProtection="1">
      <alignment horizontal="center"/>
      <protection/>
    </xf>
    <xf numFmtId="7" fontId="24" fillId="0" borderId="20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right"/>
      <protection/>
    </xf>
    <xf numFmtId="7" fontId="58" fillId="0" borderId="20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7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8" fontId="24" fillId="0" borderId="20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7" fontId="8" fillId="0" borderId="48" xfId="0" applyNumberFormat="1" applyFont="1" applyBorder="1" applyAlignment="1" applyProtection="1">
      <alignment horizontal="center"/>
      <protection/>
    </xf>
    <xf numFmtId="0" fontId="61" fillId="0" borderId="0" xfId="0" applyFont="1" applyAlignment="1">
      <alignment horizontal="right" vertical="top"/>
    </xf>
    <xf numFmtId="170" fontId="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49" xfId="0" applyFont="1" applyFill="1" applyBorder="1" applyAlignment="1">
      <alignment/>
    </xf>
    <xf numFmtId="0" fontId="8" fillId="0" borderId="50" xfId="0" applyFont="1" applyBorder="1" applyAlignment="1" applyProtection="1">
      <alignment horizontal="right"/>
      <protection/>
    </xf>
    <xf numFmtId="173" fontId="8" fillId="0" borderId="51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2" fontId="8" fillId="0" borderId="53" xfId="0" applyNumberFormat="1" applyFont="1" applyBorder="1" applyAlignment="1" applyProtection="1">
      <alignment horizontal="center"/>
      <protection/>
    </xf>
    <xf numFmtId="167" fontId="8" fillId="0" borderId="53" xfId="0" applyNumberFormat="1" applyFont="1" applyBorder="1" applyAlignment="1" applyProtection="1">
      <alignment horizontal="center"/>
      <protection/>
    </xf>
    <xf numFmtId="167" fontId="60" fillId="0" borderId="53" xfId="0" applyNumberFormat="1" applyFont="1" applyBorder="1" applyAlignment="1" applyProtection="1" quotePrefix="1">
      <alignment horizontal="centerContinuous"/>
      <protection/>
    </xf>
    <xf numFmtId="0" fontId="0" fillId="0" borderId="53" xfId="0" applyBorder="1" applyAlignment="1">
      <alignment horizontal="centerContinuous"/>
    </xf>
    <xf numFmtId="0" fontId="0" fillId="0" borderId="53" xfId="0" applyBorder="1" applyAlignment="1">
      <alignment/>
    </xf>
    <xf numFmtId="7" fontId="51" fillId="0" borderId="40" xfId="0" applyNumberFormat="1" applyFont="1" applyBorder="1" applyAlignment="1">
      <alignment horizontal="center"/>
    </xf>
    <xf numFmtId="0" fontId="8" fillId="0" borderId="54" xfId="0" applyFont="1" applyBorder="1" applyAlignment="1" applyProtection="1">
      <alignment horizontal="center"/>
      <protection/>
    </xf>
    <xf numFmtId="0" fontId="8" fillId="0" borderId="55" xfId="0" applyFont="1" applyBorder="1" applyAlignment="1" applyProtection="1">
      <alignment horizontal="center"/>
      <protection/>
    </xf>
    <xf numFmtId="2" fontId="8" fillId="0" borderId="55" xfId="0" applyNumberFormat="1" applyFont="1" applyBorder="1" applyAlignment="1" applyProtection="1">
      <alignment horizontal="center"/>
      <protection/>
    </xf>
    <xf numFmtId="167" fontId="8" fillId="0" borderId="55" xfId="0" applyNumberFormat="1" applyFont="1" applyBorder="1" applyAlignment="1" applyProtection="1">
      <alignment horizontal="center"/>
      <protection/>
    </xf>
    <xf numFmtId="7" fontId="8" fillId="0" borderId="55" xfId="0" applyNumberFormat="1" applyFont="1" applyBorder="1" applyAlignment="1" applyProtection="1">
      <alignment horizontal="center"/>
      <protection/>
    </xf>
    <xf numFmtId="7" fontId="8" fillId="0" borderId="55" xfId="0" applyNumberFormat="1" applyFont="1" applyBorder="1" applyAlignment="1" applyProtection="1">
      <alignment horizontal="centerContinuous"/>
      <protection/>
    </xf>
    <xf numFmtId="0" fontId="8" fillId="0" borderId="55" xfId="0" applyFont="1" applyBorder="1" applyAlignment="1" applyProtection="1">
      <alignment horizontal="centerContinuous"/>
      <protection/>
    </xf>
    <xf numFmtId="0" fontId="8" fillId="0" borderId="55" xfId="0" applyFont="1" applyBorder="1" applyAlignment="1" applyProtection="1">
      <alignment horizontal="right"/>
      <protection/>
    </xf>
    <xf numFmtId="7" fontId="8" fillId="0" borderId="56" xfId="0" applyNumberFormat="1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/>
      <protection/>
    </xf>
    <xf numFmtId="0" fontId="8" fillId="0" borderId="48" xfId="0" applyFont="1" applyBorder="1" applyAlignment="1" applyProtection="1">
      <alignment horizontal="center"/>
      <protection/>
    </xf>
    <xf numFmtId="2" fontId="8" fillId="0" borderId="48" xfId="0" applyNumberFormat="1" applyFont="1" applyBorder="1" applyAlignment="1" applyProtection="1">
      <alignment horizontal="center"/>
      <protection/>
    </xf>
    <xf numFmtId="167" fontId="8" fillId="0" borderId="48" xfId="0" applyNumberFormat="1" applyFont="1" applyBorder="1" applyAlignment="1" applyProtection="1">
      <alignment horizontal="center"/>
      <protection/>
    </xf>
    <xf numFmtId="7" fontId="8" fillId="0" borderId="48" xfId="0" applyNumberFormat="1" applyFont="1" applyBorder="1" applyAlignment="1" applyProtection="1">
      <alignment horizontal="centerContinuous"/>
      <protection/>
    </xf>
    <xf numFmtId="0" fontId="8" fillId="0" borderId="48" xfId="0" applyFont="1" applyBorder="1" applyAlignment="1" applyProtection="1">
      <alignment horizontal="centerContinuous"/>
      <protection/>
    </xf>
    <xf numFmtId="0" fontId="8" fillId="0" borderId="48" xfId="0" applyFont="1" applyBorder="1" applyAlignment="1" applyProtection="1">
      <alignment horizontal="right"/>
      <protection/>
    </xf>
    <xf numFmtId="7" fontId="8" fillId="0" borderId="41" xfId="0" applyNumberFormat="1" applyFont="1" applyBorder="1" applyAlignment="1" applyProtection="1">
      <alignment horizontal="center"/>
      <protection/>
    </xf>
    <xf numFmtId="7" fontId="8" fillId="0" borderId="40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left"/>
      <protection/>
    </xf>
    <xf numFmtId="0" fontId="61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3" fontId="0" fillId="0" borderId="50" xfId="0" applyNumberFormat="1" applyBorder="1" applyAlignment="1">
      <alignment horizontal="center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/>
      <protection locked="0"/>
    </xf>
    <xf numFmtId="0" fontId="10" fillId="0" borderId="60" xfId="0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39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22" fontId="5" fillId="0" borderId="11" xfId="0" applyNumberFormat="1" applyFont="1" applyBorder="1" applyAlignment="1" applyProtection="1">
      <alignment horizontal="center"/>
      <protection locked="0"/>
    </xf>
    <xf numFmtId="167" fontId="5" fillId="0" borderId="13" xfId="0" applyNumberFormat="1" applyFont="1" applyBorder="1" applyAlignment="1" applyProtection="1">
      <alignment horizontal="center"/>
      <protection locked="0"/>
    </xf>
    <xf numFmtId="167" fontId="5" fillId="0" borderId="11" xfId="0" applyNumberFormat="1" applyFont="1" applyBorder="1" applyAlignment="1" applyProtection="1">
      <alignment horizontal="center"/>
      <protection locked="0"/>
    </xf>
    <xf numFmtId="167" fontId="5" fillId="0" borderId="11" xfId="0" applyNumberFormat="1" applyFont="1" applyBorder="1" applyAlignment="1" applyProtection="1" quotePrefix="1">
      <alignment horizontal="center"/>
      <protection locked="0"/>
    </xf>
    <xf numFmtId="167" fontId="5" fillId="0" borderId="13" xfId="0" applyNumberFormat="1" applyFont="1" applyBorder="1" applyAlignment="1" applyProtection="1" quotePrefix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7" fillId="0" borderId="34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Continuous"/>
      <protection locked="0"/>
    </xf>
    <xf numFmtId="0" fontId="5" fillId="0" borderId="58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 quotePrefix="1">
      <alignment horizont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165" fontId="5" fillId="0" borderId="12" xfId="0" applyNumberFormat="1" applyFont="1" applyBorder="1" applyAlignment="1" applyProtection="1" quotePrefix="1">
      <alignment horizontal="center"/>
      <protection locked="0"/>
    </xf>
    <xf numFmtId="2" fontId="5" fillId="0" borderId="12" xfId="0" applyNumberFormat="1" applyFont="1" applyBorder="1" applyAlignment="1" applyProtection="1" quotePrefix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22" fontId="5" fillId="0" borderId="11" xfId="0" applyNumberFormat="1" applyFont="1" applyFill="1" applyBorder="1" applyAlignment="1" applyProtection="1">
      <alignment horizontal="center"/>
      <protection locked="0"/>
    </xf>
    <xf numFmtId="167" fontId="5" fillId="0" borderId="11" xfId="0" applyNumberFormat="1" applyFont="1" applyFill="1" applyBorder="1" applyAlignment="1" applyProtection="1">
      <alignment horizontal="center"/>
      <protection locked="0"/>
    </xf>
    <xf numFmtId="167" fontId="5" fillId="0" borderId="11" xfId="0" applyNumberFormat="1" applyFont="1" applyFill="1" applyBorder="1" applyAlignment="1" applyProtection="1" quotePrefix="1">
      <alignment horizontal="center"/>
      <protection locked="0"/>
    </xf>
    <xf numFmtId="0" fontId="19" fillId="0" borderId="18" xfId="0" applyFont="1" applyBorder="1" applyAlignment="1" applyProtection="1">
      <alignment/>
      <protection locked="0"/>
    </xf>
    <xf numFmtId="0" fontId="24" fillId="0" borderId="0" xfId="0" applyFont="1" applyBorder="1" applyAlignment="1">
      <alignment horizontal="center"/>
    </xf>
    <xf numFmtId="0" fontId="62" fillId="0" borderId="0" xfId="53" applyNumberFormat="1" applyFont="1" applyBorder="1" applyAlignment="1">
      <alignment horizontal="left"/>
      <protection/>
    </xf>
    <xf numFmtId="0" fontId="63" fillId="0" borderId="16" xfId="0" applyFont="1" applyBorder="1" applyAlignment="1">
      <alignment/>
    </xf>
    <xf numFmtId="0" fontId="64" fillId="0" borderId="24" xfId="0" applyFont="1" applyBorder="1" applyAlignment="1">
      <alignment horizontal="center"/>
    </xf>
    <xf numFmtId="0" fontId="5" fillId="0" borderId="58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61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/>
    </xf>
    <xf numFmtId="170" fontId="44" fillId="0" borderId="0" xfId="0" applyNumberFormat="1" applyFont="1" applyBorder="1" applyAlignment="1" applyProtection="1">
      <alignment horizontal="centerContinuous"/>
      <protection/>
    </xf>
    <xf numFmtId="0" fontId="65" fillId="0" borderId="0" xfId="0" applyFont="1" applyBorder="1" applyAlignment="1">
      <alignment horizontal="centerContinuous"/>
    </xf>
    <xf numFmtId="0" fontId="44" fillId="0" borderId="0" xfId="0" applyFont="1" applyBorder="1" applyAlignment="1">
      <alignment/>
    </xf>
    <xf numFmtId="170" fontId="44" fillId="0" borderId="0" xfId="0" applyNumberFormat="1" applyFont="1" applyBorder="1" applyAlignment="1">
      <alignment horizontal="centerContinuous"/>
    </xf>
    <xf numFmtId="0" fontId="4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165" fontId="5" fillId="0" borderId="12" xfId="0" applyNumberFormat="1" applyFont="1" applyBorder="1" applyAlignment="1" applyProtection="1">
      <alignment horizontal="center"/>
      <protection locked="0"/>
    </xf>
    <xf numFmtId="2" fontId="45" fillId="34" borderId="11" xfId="0" applyNumberFormat="1" applyFont="1" applyFill="1" applyBorder="1" applyAlignment="1">
      <alignment horizontal="center"/>
    </xf>
    <xf numFmtId="2" fontId="45" fillId="41" borderId="11" xfId="0" applyNumberFormat="1" applyFont="1" applyFill="1" applyBorder="1" applyAlignment="1">
      <alignment horizontal="center"/>
    </xf>
    <xf numFmtId="167" fontId="48" fillId="37" borderId="30" xfId="0" applyNumberFormat="1" applyFont="1" applyFill="1" applyBorder="1" applyAlignment="1" applyProtection="1" quotePrefix="1">
      <alignment horizontal="center"/>
      <protection/>
    </xf>
    <xf numFmtId="167" fontId="48" fillId="37" borderId="45" xfId="0" applyNumberFormat="1" applyFont="1" applyFill="1" applyBorder="1" applyAlignment="1" applyProtection="1" quotePrefix="1">
      <alignment horizontal="center"/>
      <protection/>
    </xf>
    <xf numFmtId="167" fontId="48" fillId="38" borderId="11" xfId="0" applyNumberFormat="1" applyFont="1" applyFill="1" applyBorder="1" applyAlignment="1" applyProtection="1" quotePrefix="1">
      <alignment horizontal="center"/>
      <protection/>
    </xf>
    <xf numFmtId="173" fontId="0" fillId="0" borderId="19" xfId="0" applyNumberFormat="1" applyFont="1" applyBorder="1" applyAlignment="1">
      <alignment horizontal="centerContinuous"/>
    </xf>
    <xf numFmtId="166" fontId="5" fillId="0" borderId="20" xfId="0" applyNumberFormat="1" applyFont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5" fontId="24" fillId="0" borderId="19" xfId="52" applyNumberFormat="1" applyFont="1" applyBorder="1" applyAlignment="1" applyProtection="1">
      <alignment horizontal="center"/>
      <protection/>
    </xf>
    <xf numFmtId="7" fontId="24" fillId="0" borderId="20" xfId="52" applyNumberFormat="1" applyFont="1" applyBorder="1" applyAlignment="1" applyProtection="1">
      <alignment horizontal="center"/>
      <protection/>
    </xf>
    <xf numFmtId="0" fontId="67" fillId="0" borderId="0" xfId="0" applyFont="1" applyAlignment="1">
      <alignment horizontal="right" vertical="top"/>
    </xf>
    <xf numFmtId="0" fontId="68" fillId="0" borderId="0" xfId="0" applyFont="1" applyAlignment="1">
      <alignment/>
    </xf>
    <xf numFmtId="14" fontId="69" fillId="0" borderId="0" xfId="0" applyNumberFormat="1" applyFont="1" applyAlignment="1">
      <alignment horizontal="centerContinuous"/>
    </xf>
    <xf numFmtId="0" fontId="68" fillId="0" borderId="0" xfId="0" applyFont="1" applyAlignment="1">
      <alignment horizontal="centerContinuous"/>
    </xf>
    <xf numFmtId="0" fontId="70" fillId="0" borderId="0" xfId="0" applyFont="1" applyBorder="1" applyAlignment="1">
      <alignment horizontal="centerContinuous"/>
    </xf>
    <xf numFmtId="0" fontId="71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2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7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74" fillId="0" borderId="18" xfId="0" applyFont="1" applyBorder="1" applyAlignment="1">
      <alignment horizontal="centerContinuous"/>
    </xf>
    <xf numFmtId="0" fontId="74" fillId="0" borderId="0" xfId="0" applyFont="1" applyBorder="1" applyAlignment="1">
      <alignment horizontal="centerContinuous"/>
    </xf>
    <xf numFmtId="0" fontId="7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61" xfId="0" applyBorder="1" applyAlignment="1">
      <alignment/>
    </xf>
    <xf numFmtId="0" fontId="73" fillId="0" borderId="0" xfId="0" applyFont="1" applyBorder="1" applyAlignment="1" applyProtection="1">
      <alignment horizontal="center"/>
      <protection/>
    </xf>
    <xf numFmtId="0" fontId="73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7" fillId="0" borderId="62" xfId="0" applyFont="1" applyBorder="1" applyAlignment="1" applyProtection="1">
      <alignment horizontal="centerContinuous" vertical="center"/>
      <protection/>
    </xf>
    <xf numFmtId="0" fontId="27" fillId="0" borderId="62" xfId="0" applyFont="1" applyBorder="1" applyAlignment="1" applyProtection="1">
      <alignment horizontal="centerContinuous" vertical="center" wrapText="1"/>
      <protection/>
    </xf>
    <xf numFmtId="167" fontId="27" fillId="0" borderId="26" xfId="0" applyNumberFormat="1" applyFont="1" applyBorder="1" applyAlignment="1" applyProtection="1">
      <alignment horizontal="centerContinuous" vertical="center" wrapText="1"/>
      <protection/>
    </xf>
    <xf numFmtId="17" fontId="27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58" xfId="0" applyFont="1" applyBorder="1" applyAlignment="1">
      <alignment vertical="center"/>
    </xf>
    <xf numFmtId="0" fontId="75" fillId="0" borderId="63" xfId="0" applyFont="1" applyBorder="1" applyAlignment="1">
      <alignment vertical="center"/>
    </xf>
    <xf numFmtId="0" fontId="75" fillId="0" borderId="64" xfId="0" applyFont="1" applyBorder="1" applyAlignment="1">
      <alignment vertical="center"/>
    </xf>
    <xf numFmtId="0" fontId="75" fillId="0" borderId="36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5" fillId="1" borderId="58" xfId="0" applyFont="1" applyFill="1" applyBorder="1" applyAlignment="1">
      <alignment horizontal="center" vertical="center"/>
    </xf>
    <xf numFmtId="0" fontId="75" fillId="0" borderId="12" xfId="0" applyNumberFormat="1" applyFont="1" applyFill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0" fontId="75" fillId="1" borderId="11" xfId="0" applyFont="1" applyFill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5" fillId="0" borderId="66" xfId="0" applyFont="1" applyFill="1" applyBorder="1" applyAlignment="1" applyProtection="1">
      <alignment horizontal="center" vertical="center"/>
      <protection/>
    </xf>
    <xf numFmtId="0" fontId="75" fillId="0" borderId="38" xfId="0" applyFont="1" applyFill="1" applyBorder="1" applyAlignment="1" applyProtection="1">
      <alignment horizontal="center" vertical="center"/>
      <protection/>
    </xf>
    <xf numFmtId="2" fontId="7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right"/>
      <protection/>
    </xf>
    <xf numFmtId="2" fontId="11" fillId="0" borderId="26" xfId="0" applyNumberFormat="1" applyFon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" fontId="5" fillId="0" borderId="13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right"/>
    </xf>
    <xf numFmtId="2" fontId="75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 horizontal="right"/>
      <protection/>
    </xf>
    <xf numFmtId="2" fontId="76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77" fillId="0" borderId="18" xfId="0" applyFont="1" applyBorder="1" applyAlignment="1">
      <alignment/>
    </xf>
    <xf numFmtId="1" fontId="75" fillId="0" borderId="6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2" fontId="78" fillId="0" borderId="27" xfId="0" applyNumberFormat="1" applyFont="1" applyBorder="1" applyAlignment="1">
      <alignment horizontal="center"/>
    </xf>
    <xf numFmtId="0" fontId="79" fillId="0" borderId="27" xfId="0" applyFont="1" applyBorder="1" applyAlignment="1">
      <alignment/>
    </xf>
    <xf numFmtId="0" fontId="0" fillId="0" borderId="20" xfId="0" applyBorder="1" applyAlignment="1">
      <alignment/>
    </xf>
    <xf numFmtId="0" fontId="77" fillId="0" borderId="21" xfId="0" applyFont="1" applyBorder="1" applyAlignment="1">
      <alignment/>
    </xf>
    <xf numFmtId="0" fontId="3" fillId="0" borderId="22" xfId="0" applyFont="1" applyBorder="1" applyAlignment="1" applyProtection="1">
      <alignment horizontal="left"/>
      <protection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7" fillId="0" borderId="0" xfId="0" applyFont="1" applyBorder="1" applyAlignment="1" applyProtection="1">
      <alignment horizontal="left"/>
      <protection/>
    </xf>
    <xf numFmtId="167" fontId="73" fillId="0" borderId="0" xfId="0" applyNumberFormat="1" applyFont="1" applyBorder="1" applyAlignment="1" applyProtection="1">
      <alignment horizontal="left"/>
      <protection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73" fillId="0" borderId="0" xfId="0" applyFont="1" applyBorder="1" applyAlignment="1" applyProtection="1">
      <alignment horizontal="left"/>
      <protection/>
    </xf>
    <xf numFmtId="1" fontId="73" fillId="0" borderId="0" xfId="0" applyNumberFormat="1" applyFont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omahu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28575</xdr:rowOff>
    </xdr:from>
    <xdr:to>
      <xdr:col>0</xdr:col>
      <xdr:colOff>1743075</xdr:colOff>
      <xdr:row>1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71575" y="28575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  <sheetName val="Gráfico1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  <cell r="IP18">
            <v>1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II19" t="str">
            <v>XXXX</v>
          </cell>
          <cell r="IJ19" t="str">
            <v>XXXX</v>
          </cell>
          <cell r="IK19" t="str">
            <v>XXXX</v>
          </cell>
          <cell r="IL19" t="str">
            <v>XXXX</v>
          </cell>
          <cell r="IM19" t="str">
            <v>XXXX</v>
          </cell>
          <cell r="IN19" t="str">
            <v>XXXX</v>
          </cell>
          <cell r="IO19" t="str">
            <v>XXXX</v>
          </cell>
          <cell r="IP19" t="str">
            <v>XXXX</v>
          </cell>
          <cell r="IQ19" t="str">
            <v>XXXX</v>
          </cell>
          <cell r="IR19" t="str">
            <v>XXXX</v>
          </cell>
          <cell r="IS19" t="str">
            <v>XXXX</v>
          </cell>
          <cell r="IT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II21" t="str">
            <v>XXXX</v>
          </cell>
          <cell r="IJ21" t="str">
            <v>XXXX</v>
          </cell>
          <cell r="IK21" t="str">
            <v>XXXX</v>
          </cell>
          <cell r="IL21" t="str">
            <v>XXXX</v>
          </cell>
          <cell r="IM21" t="str">
            <v>XXXX</v>
          </cell>
          <cell r="IN21" t="str">
            <v>XXXX</v>
          </cell>
          <cell r="IO21" t="str">
            <v>XXXX</v>
          </cell>
          <cell r="IP21" t="str">
            <v>XXXX</v>
          </cell>
          <cell r="IQ21" t="str">
            <v>XXXX</v>
          </cell>
          <cell r="IR21" t="str">
            <v>XXXX</v>
          </cell>
          <cell r="IS21" t="str">
            <v>XXXX</v>
          </cell>
          <cell r="IT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II22" t="str">
            <v>XXXX</v>
          </cell>
          <cell r="IJ22" t="str">
            <v>XXXX</v>
          </cell>
          <cell r="IK22" t="str">
            <v>XXXX</v>
          </cell>
          <cell r="IL22" t="str">
            <v>XXXX</v>
          </cell>
          <cell r="IM22" t="str">
            <v>XXXX</v>
          </cell>
          <cell r="IN22" t="str">
            <v>XXXX</v>
          </cell>
          <cell r="IO22" t="str">
            <v>XXXX</v>
          </cell>
          <cell r="IP22" t="str">
            <v>XXXX</v>
          </cell>
          <cell r="IQ22" t="str">
            <v>XXXX</v>
          </cell>
          <cell r="IR22" t="str">
            <v>XXXX</v>
          </cell>
          <cell r="IS22" t="str">
            <v>XXXX</v>
          </cell>
          <cell r="IT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II26" t="str">
            <v>XXXX</v>
          </cell>
          <cell r="IJ26" t="str">
            <v>XXXX</v>
          </cell>
          <cell r="IK26" t="str">
            <v>XXXX</v>
          </cell>
          <cell r="IL26" t="str">
            <v>XXXX</v>
          </cell>
          <cell r="IM26" t="str">
            <v>XXXX</v>
          </cell>
          <cell r="IN26" t="str">
            <v>XXXX</v>
          </cell>
          <cell r="IO26" t="str">
            <v>XXXX</v>
          </cell>
          <cell r="IP26" t="str">
            <v>XXXX</v>
          </cell>
          <cell r="IQ26" t="str">
            <v>XXXX</v>
          </cell>
          <cell r="IR26" t="str">
            <v>XXXX</v>
          </cell>
          <cell r="IS26" t="str">
            <v>XXXX</v>
          </cell>
          <cell r="IT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II27" t="str">
            <v>XXXX</v>
          </cell>
          <cell r="IJ27" t="str">
            <v>XXXX</v>
          </cell>
          <cell r="IK27" t="str">
            <v>XXXX</v>
          </cell>
          <cell r="IL27" t="str">
            <v>XXXX</v>
          </cell>
          <cell r="IM27" t="str">
            <v>XXXX</v>
          </cell>
          <cell r="IN27" t="str">
            <v>XXXX</v>
          </cell>
          <cell r="IO27" t="str">
            <v>XXXX</v>
          </cell>
          <cell r="IP27" t="str">
            <v>XXXX</v>
          </cell>
          <cell r="IQ27" t="str">
            <v>XXXX</v>
          </cell>
          <cell r="IR27" t="str">
            <v>XXXX</v>
          </cell>
          <cell r="IS27" t="str">
            <v>XXXX</v>
          </cell>
          <cell r="IT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II30">
            <v>1</v>
          </cell>
          <cell r="IJ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II31">
            <v>2</v>
          </cell>
          <cell r="IQ31">
            <v>1</v>
          </cell>
          <cell r="IT31">
            <v>1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  <cell r="IT32">
            <v>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  <cell r="II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IS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IK36">
            <v>1</v>
          </cell>
          <cell r="IM36">
            <v>3</v>
          </cell>
          <cell r="IO36">
            <v>1</v>
          </cell>
          <cell r="IR36">
            <v>2</v>
          </cell>
          <cell r="IT36">
            <v>1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II37" t="str">
            <v>XXXX</v>
          </cell>
          <cell r="IJ37" t="str">
            <v>XXXX</v>
          </cell>
          <cell r="IK37" t="str">
            <v>XXXX</v>
          </cell>
          <cell r="IL37" t="str">
            <v>XXXX</v>
          </cell>
          <cell r="IM37" t="str">
            <v>XXXX</v>
          </cell>
          <cell r="IN37" t="str">
            <v>XXXX</v>
          </cell>
          <cell r="IO37" t="str">
            <v>XXXX</v>
          </cell>
          <cell r="IP37" t="str">
            <v>XXXX</v>
          </cell>
          <cell r="IQ37" t="str">
            <v>XXXX</v>
          </cell>
          <cell r="IR37" t="str">
            <v>XXXX</v>
          </cell>
          <cell r="IS37" t="str">
            <v>XXXX</v>
          </cell>
          <cell r="IT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II39" t="str">
            <v>XXXX</v>
          </cell>
          <cell r="IJ39" t="str">
            <v>XXXX</v>
          </cell>
          <cell r="IK39" t="str">
            <v>XXXX</v>
          </cell>
          <cell r="IL39" t="str">
            <v>XXXX</v>
          </cell>
          <cell r="IM39" t="str">
            <v>XXXX</v>
          </cell>
          <cell r="IN39" t="str">
            <v>XXXX</v>
          </cell>
          <cell r="IO39" t="str">
            <v>XXXX</v>
          </cell>
          <cell r="IP39" t="str">
            <v>XXXX</v>
          </cell>
          <cell r="IQ39" t="str">
            <v>XXXX</v>
          </cell>
          <cell r="IR39" t="str">
            <v>XXXX</v>
          </cell>
          <cell r="IS39" t="str">
            <v>XXXX</v>
          </cell>
          <cell r="IT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II40" t="str">
            <v>XXXX</v>
          </cell>
          <cell r="IJ40" t="str">
            <v>XXXX</v>
          </cell>
          <cell r="IK40" t="str">
            <v>XXXX</v>
          </cell>
          <cell r="IL40" t="str">
            <v>XXXX</v>
          </cell>
          <cell r="IM40" t="str">
            <v>XXXX</v>
          </cell>
          <cell r="IN40" t="str">
            <v>XXXX</v>
          </cell>
          <cell r="IO40" t="str">
            <v>XXXX</v>
          </cell>
          <cell r="IP40" t="str">
            <v>XXXX</v>
          </cell>
          <cell r="IQ40" t="str">
            <v>XXXX</v>
          </cell>
          <cell r="IR40" t="str">
            <v>XXXX</v>
          </cell>
          <cell r="IS40" t="str">
            <v>XXXX</v>
          </cell>
          <cell r="IT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IQ41">
            <v>1</v>
          </cell>
          <cell r="IR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IO42">
            <v>1</v>
          </cell>
          <cell r="IT42">
            <v>2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II43" t="str">
            <v>XXXX</v>
          </cell>
          <cell r="IJ43" t="str">
            <v>XXXX</v>
          </cell>
          <cell r="IK43" t="str">
            <v>XXXX</v>
          </cell>
          <cell r="IL43" t="str">
            <v>XXXX</v>
          </cell>
          <cell r="IM43" t="str">
            <v>XXXX</v>
          </cell>
          <cell r="IN43" t="str">
            <v>XXXX</v>
          </cell>
          <cell r="IO43" t="str">
            <v>XXXX</v>
          </cell>
          <cell r="IP43" t="str">
            <v>XXXX</v>
          </cell>
          <cell r="IQ43" t="str">
            <v>XXXX</v>
          </cell>
          <cell r="IR43" t="str">
            <v>XXXX</v>
          </cell>
          <cell r="IS43" t="str">
            <v>XXXX</v>
          </cell>
          <cell r="IT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II44" t="str">
            <v>XXXX</v>
          </cell>
          <cell r="IJ44" t="str">
            <v>XXXX</v>
          </cell>
          <cell r="IK44" t="str">
            <v>XXXX</v>
          </cell>
          <cell r="IL44" t="str">
            <v>XXXX</v>
          </cell>
          <cell r="IM44" t="str">
            <v>XXXX</v>
          </cell>
          <cell r="IN44" t="str">
            <v>XXXX</v>
          </cell>
          <cell r="IO44" t="str">
            <v>XXXX</v>
          </cell>
          <cell r="IP44" t="str">
            <v>XXXX</v>
          </cell>
          <cell r="IQ44" t="str">
            <v>XXXX</v>
          </cell>
          <cell r="IR44" t="str">
            <v>XXXX</v>
          </cell>
          <cell r="IS44" t="str">
            <v>XXXX</v>
          </cell>
          <cell r="IT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II45">
            <v>2</v>
          </cell>
          <cell r="IT45">
            <v>2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II47" t="str">
            <v>XXXX</v>
          </cell>
          <cell r="IJ47" t="str">
            <v>XXXX</v>
          </cell>
          <cell r="IK47" t="str">
            <v>XXXX</v>
          </cell>
          <cell r="IL47" t="str">
            <v>XXXX</v>
          </cell>
          <cell r="IM47" t="str">
            <v>XXXX</v>
          </cell>
          <cell r="IN47" t="str">
            <v>XXXX</v>
          </cell>
          <cell r="IO47" t="str">
            <v>XXXX</v>
          </cell>
          <cell r="IP47" t="str">
            <v>XXXX</v>
          </cell>
          <cell r="IQ47" t="str">
            <v>XXXX</v>
          </cell>
          <cell r="IR47" t="str">
            <v>XXXX</v>
          </cell>
          <cell r="IS47" t="str">
            <v>XXXX</v>
          </cell>
          <cell r="IT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II48" t="str">
            <v>XXXX</v>
          </cell>
          <cell r="IJ48" t="str">
            <v>XXXX</v>
          </cell>
          <cell r="IK48" t="str">
            <v>XXXX</v>
          </cell>
          <cell r="IL48" t="str">
            <v>XXXX</v>
          </cell>
          <cell r="IM48" t="str">
            <v>XXXX</v>
          </cell>
          <cell r="IN48" t="str">
            <v>XXXX</v>
          </cell>
          <cell r="IO48" t="str">
            <v>XXXX</v>
          </cell>
          <cell r="IP48" t="str">
            <v>XXXX</v>
          </cell>
          <cell r="IQ48" t="str">
            <v>XXXX</v>
          </cell>
          <cell r="IR48" t="str">
            <v>XXXX</v>
          </cell>
          <cell r="IS48" t="str">
            <v>XXXX</v>
          </cell>
          <cell r="IT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II49" t="str">
            <v>XXXX</v>
          </cell>
          <cell r="IJ49" t="str">
            <v>XXXX</v>
          </cell>
          <cell r="IK49" t="str">
            <v>XXXX</v>
          </cell>
          <cell r="IL49" t="str">
            <v>XXXX</v>
          </cell>
          <cell r="IM49" t="str">
            <v>XXXX</v>
          </cell>
          <cell r="IN49" t="str">
            <v>XXXX</v>
          </cell>
          <cell r="IO49" t="str">
            <v>XXXX</v>
          </cell>
          <cell r="IP49" t="str">
            <v>XXXX</v>
          </cell>
          <cell r="IQ49" t="str">
            <v>XXXX</v>
          </cell>
          <cell r="IR49" t="str">
            <v>XXXX</v>
          </cell>
          <cell r="IS49" t="str">
            <v>XXXX</v>
          </cell>
          <cell r="IT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IR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IR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II52">
            <v>1</v>
          </cell>
          <cell r="IT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II53" t="str">
            <v>XXXX</v>
          </cell>
          <cell r="IJ53" t="str">
            <v>XXXX</v>
          </cell>
          <cell r="IK53" t="str">
            <v>XXXX</v>
          </cell>
          <cell r="IL53" t="str">
            <v>XXXX</v>
          </cell>
          <cell r="IM53" t="str">
            <v>XXXX</v>
          </cell>
          <cell r="IN53" t="str">
            <v>XXXX</v>
          </cell>
          <cell r="IO53" t="str">
            <v>XXXX</v>
          </cell>
          <cell r="IP53" t="str">
            <v>XXXX</v>
          </cell>
          <cell r="IQ53" t="str">
            <v>XXXX</v>
          </cell>
          <cell r="IR53" t="str">
            <v>XXXX</v>
          </cell>
          <cell r="IS53" t="str">
            <v>XXXX</v>
          </cell>
          <cell r="IT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IJ54">
            <v>1</v>
          </cell>
          <cell r="IR54">
            <v>1</v>
          </cell>
          <cell r="IS54">
            <v>1</v>
          </cell>
          <cell r="IT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  <cell r="IM56">
            <v>2</v>
          </cell>
          <cell r="IO56">
            <v>1</v>
          </cell>
          <cell r="IR56">
            <v>1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II58">
            <v>1</v>
          </cell>
          <cell r="IN58">
            <v>1</v>
          </cell>
          <cell r="IR58">
            <v>3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II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II60" t="str">
            <v>XXXX</v>
          </cell>
          <cell r="IJ60" t="str">
            <v>XXXX</v>
          </cell>
          <cell r="IK60" t="str">
            <v>XXXX</v>
          </cell>
          <cell r="IL60" t="str">
            <v>XXXX</v>
          </cell>
          <cell r="IM60" t="str">
            <v>XXXX</v>
          </cell>
          <cell r="IN60" t="str">
            <v>XXXX</v>
          </cell>
          <cell r="IO60" t="str">
            <v>XXXX</v>
          </cell>
          <cell r="IP60" t="str">
            <v>XXXX</v>
          </cell>
          <cell r="IQ60" t="str">
            <v>XXXX</v>
          </cell>
          <cell r="IR60" t="str">
            <v>XXXX</v>
          </cell>
          <cell r="IS60" t="str">
            <v>XXXX</v>
          </cell>
          <cell r="IT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II61">
            <v>1</v>
          </cell>
          <cell r="IS61" t="str">
            <v>XXXX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IT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II65" t="str">
            <v>XXXX</v>
          </cell>
          <cell r="IJ65" t="str">
            <v>XXXX</v>
          </cell>
          <cell r="IK65" t="str">
            <v>XXXX</v>
          </cell>
          <cell r="IL65" t="str">
            <v>XXXX</v>
          </cell>
          <cell r="IM65" t="str">
            <v>XXXX</v>
          </cell>
          <cell r="IN65" t="str">
            <v>XXXX</v>
          </cell>
          <cell r="IO65" t="str">
            <v>XXXX</v>
          </cell>
          <cell r="IP65" t="str">
            <v>XXXX</v>
          </cell>
          <cell r="IQ65" t="str">
            <v>XXXX</v>
          </cell>
          <cell r="IR65" t="str">
            <v>XXXX</v>
          </cell>
          <cell r="IS65" t="str">
            <v>XXXX</v>
          </cell>
          <cell r="IT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IR71">
            <v>1</v>
          </cell>
          <cell r="IT71">
            <v>1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  <cell r="IT73">
            <v>1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II75">
            <v>1</v>
          </cell>
          <cell r="IJ75">
            <v>1</v>
          </cell>
          <cell r="IM75">
            <v>2</v>
          </cell>
          <cell r="IR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II77">
            <v>1</v>
          </cell>
          <cell r="IQ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II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IJ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II80" t="str">
            <v>XXXX</v>
          </cell>
          <cell r="IJ80" t="str">
            <v>XXXX</v>
          </cell>
          <cell r="IK80" t="str">
            <v>XXXX</v>
          </cell>
          <cell r="IL80" t="str">
            <v>XXXX</v>
          </cell>
          <cell r="IM80" t="str">
            <v>XXXX</v>
          </cell>
          <cell r="IN80" t="str">
            <v>XXXX</v>
          </cell>
          <cell r="IO80" t="str">
            <v>XXXX</v>
          </cell>
          <cell r="IP80" t="str">
            <v>XXXX</v>
          </cell>
          <cell r="IQ80" t="str">
            <v>XXXX</v>
          </cell>
          <cell r="IR80" t="str">
            <v>XXXX</v>
          </cell>
          <cell r="IS80" t="str">
            <v>XXXX</v>
          </cell>
          <cell r="IT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II81">
            <v>1</v>
          </cell>
          <cell r="IT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II82">
            <v>2</v>
          </cell>
          <cell r="IS82">
            <v>1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IR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II84" t="str">
            <v>XXXX</v>
          </cell>
          <cell r="IJ84" t="str">
            <v>XXXX</v>
          </cell>
          <cell r="IK84" t="str">
            <v>XXXX</v>
          </cell>
          <cell r="IL84" t="str">
            <v>XXXX</v>
          </cell>
          <cell r="IM84" t="str">
            <v>XXXX</v>
          </cell>
          <cell r="IN84" t="str">
            <v>XXXX</v>
          </cell>
          <cell r="IO84" t="str">
            <v>XXXX</v>
          </cell>
          <cell r="IP84" t="str">
            <v>XXXX</v>
          </cell>
          <cell r="IQ84" t="str">
            <v>XXXX</v>
          </cell>
          <cell r="IR84" t="str">
            <v>XXXX</v>
          </cell>
          <cell r="IS84" t="str">
            <v>XXXX</v>
          </cell>
          <cell r="IT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  <cell r="II85">
            <v>1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  <cell r="II86">
            <v>1</v>
          </cell>
          <cell r="IJ86">
            <v>1</v>
          </cell>
          <cell r="IT86">
            <v>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  <cell r="II87">
            <v>3</v>
          </cell>
          <cell r="IJ87">
            <v>1</v>
          </cell>
          <cell r="IM87">
            <v>1</v>
          </cell>
          <cell r="IS87">
            <v>1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  <cell r="IM88">
            <v>1</v>
          </cell>
          <cell r="IO88">
            <v>1</v>
          </cell>
          <cell r="IT88">
            <v>2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IJ89">
            <v>2</v>
          </cell>
          <cell r="IM89">
            <v>2</v>
          </cell>
          <cell r="IR89">
            <v>1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II90">
            <v>1</v>
          </cell>
          <cell r="IJ90">
            <v>1</v>
          </cell>
          <cell r="IM90">
            <v>3</v>
          </cell>
          <cell r="IN90">
            <v>1</v>
          </cell>
          <cell r="IO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IO91">
            <v>1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IM92">
            <v>3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IL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  <cell r="IR94">
            <v>2</v>
          </cell>
          <cell r="IS94">
            <v>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  <cell r="IR95">
            <v>1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  <cell r="II97">
            <v>2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II98" t="str">
            <v>XXXX</v>
          </cell>
          <cell r="IJ98" t="str">
            <v>XXXX</v>
          </cell>
          <cell r="IK98" t="str">
            <v>XXXX</v>
          </cell>
          <cell r="IL98" t="str">
            <v>XXXX</v>
          </cell>
          <cell r="IM98" t="str">
            <v>XXXX</v>
          </cell>
          <cell r="IN98" t="str">
            <v>XXXX</v>
          </cell>
          <cell r="IO98" t="str">
            <v>XXXX</v>
          </cell>
          <cell r="IP98" t="str">
            <v>XXXX</v>
          </cell>
          <cell r="IQ98" t="str">
            <v>XXXX</v>
          </cell>
          <cell r="IR98" t="str">
            <v>XXXX</v>
          </cell>
          <cell r="IS98" t="str">
            <v>XXXX</v>
          </cell>
          <cell r="IT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IS100">
            <v>2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II103" t="str">
            <v>XXXX</v>
          </cell>
          <cell r="IJ103" t="str">
            <v>XXXX</v>
          </cell>
          <cell r="IK103" t="str">
            <v>XXXX</v>
          </cell>
          <cell r="IL103" t="str">
            <v>XXXX</v>
          </cell>
          <cell r="IM103" t="str">
            <v>XXXX</v>
          </cell>
          <cell r="IN103" t="str">
            <v>XXXX</v>
          </cell>
          <cell r="IO103" t="str">
            <v>XXXX</v>
          </cell>
          <cell r="IP103" t="str">
            <v>XXXX</v>
          </cell>
          <cell r="IQ103" t="str">
            <v>XXXX</v>
          </cell>
          <cell r="IR103" t="str">
            <v>XXXX</v>
          </cell>
          <cell r="IS103" t="str">
            <v>XXXX</v>
          </cell>
          <cell r="IT103" t="str">
            <v>XXXX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  <cell r="IJ104">
            <v>1</v>
          </cell>
          <cell r="IS104">
            <v>1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  <cell r="IJ105">
            <v>1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IS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  <cell r="II108">
            <v>1</v>
          </cell>
          <cell r="IQ108">
            <v>1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IT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  <cell r="II112">
            <v>1</v>
          </cell>
          <cell r="IQ112">
            <v>1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II113" t="str">
            <v>XXXX</v>
          </cell>
          <cell r="IJ113" t="str">
            <v>XXXX</v>
          </cell>
          <cell r="IK113" t="str">
            <v>XXXX</v>
          </cell>
          <cell r="IL113" t="str">
            <v>XXXX</v>
          </cell>
          <cell r="IM113" t="str">
            <v>XXXX</v>
          </cell>
          <cell r="IN113" t="str">
            <v>XXXX</v>
          </cell>
          <cell r="IO113" t="str">
            <v>XXXX</v>
          </cell>
          <cell r="IP113" t="str">
            <v>XXXX</v>
          </cell>
          <cell r="IQ113" t="str">
            <v>XXXX</v>
          </cell>
          <cell r="IR113" t="str">
            <v>XXXX</v>
          </cell>
          <cell r="IS113" t="str">
            <v>XXXX</v>
          </cell>
          <cell r="IT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  <cell r="IP115">
            <v>1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IT117">
            <v>1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  <cell r="IT121">
            <v>1</v>
          </cell>
        </row>
        <row r="122">
          <cell r="C122">
            <v>105</v>
          </cell>
          <cell r="D122" t="str">
            <v>CIRCUNVALACIÓN - LARIOJA</v>
          </cell>
          <cell r="E122">
            <v>132</v>
          </cell>
          <cell r="F122">
            <v>10</v>
          </cell>
          <cell r="II122" t="str">
            <v>XXXX</v>
          </cell>
          <cell r="IJ122" t="str">
            <v>XXXX</v>
          </cell>
          <cell r="IK122" t="str">
            <v>XXXX</v>
          </cell>
          <cell r="IL122" t="str">
            <v>XXXX</v>
          </cell>
          <cell r="IM122" t="str">
            <v>XXXX</v>
          </cell>
          <cell r="IN122" t="str">
            <v>XXXX</v>
          </cell>
          <cell r="IO122" t="str">
            <v>XXXX</v>
          </cell>
          <cell r="IS122">
            <v>1</v>
          </cell>
        </row>
        <row r="130">
          <cell r="II130">
            <v>3.79</v>
          </cell>
          <cell r="IJ130">
            <v>4.08</v>
          </cell>
          <cell r="IK130">
            <v>4.08</v>
          </cell>
          <cell r="IL130">
            <v>3.95</v>
          </cell>
          <cell r="IM130" t="str">
            <v>XXXX</v>
          </cell>
          <cell r="IN130" t="str">
            <v>XXXX</v>
          </cell>
          <cell r="IO130" t="str">
            <v>XXXX</v>
          </cell>
          <cell r="IP130" t="str">
            <v>XXXX</v>
          </cell>
          <cell r="IQ130" t="str">
            <v>XXXX</v>
          </cell>
          <cell r="IR130" t="str">
            <v>XXXX</v>
          </cell>
          <cell r="IS130">
            <v>3.25</v>
          </cell>
          <cell r="IT130">
            <v>2.98</v>
          </cell>
          <cell r="IU130">
            <v>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70" zoomScaleNormal="70" zoomScalePageLayoutView="0" workbookViewId="0" topLeftCell="A1">
      <selection activeCell="M12" sqref="M1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421875" style="7" customWidth="1"/>
    <col min="4" max="5" width="9.00390625" style="7" customWidth="1"/>
    <col min="6" max="6" width="3.7109375" style="7" customWidth="1"/>
    <col min="7" max="8" width="20.7109375" style="7" customWidth="1"/>
    <col min="9" max="9" width="12.8515625" style="7" customWidth="1"/>
    <col min="10" max="10" width="15.7109375" style="7" customWidth="1"/>
    <col min="11" max="11" width="14.8515625" style="7" customWidth="1"/>
    <col min="12" max="12" width="15.7109375" style="7" customWidth="1"/>
    <col min="13" max="14" width="11.421875" style="7" customWidth="1"/>
    <col min="15" max="15" width="14.140625" style="7" customWidth="1"/>
    <col min="16" max="16" width="11.421875" style="7" customWidth="1"/>
    <col min="17" max="17" width="14.7109375" style="7" customWidth="1"/>
    <col min="18" max="18" width="11.421875" style="7" customWidth="1"/>
    <col min="19" max="19" width="12.00390625" style="7" customWidth="1"/>
    <col min="20" max="16384" width="11.421875" style="7" customWidth="1"/>
  </cols>
  <sheetData>
    <row r="1" spans="2:12" s="32" customFormat="1" ht="26.25">
      <c r="B1" s="33"/>
      <c r="L1" s="344"/>
    </row>
    <row r="2" spans="2:11" s="32" customFormat="1" ht="26.25">
      <c r="B2" s="33" t="s">
        <v>156</v>
      </c>
      <c r="C2" s="34"/>
      <c r="D2" s="35"/>
      <c r="E2" s="35"/>
      <c r="F2" s="35"/>
      <c r="G2" s="35"/>
      <c r="H2" s="35"/>
      <c r="I2" s="35"/>
      <c r="J2" s="35"/>
      <c r="K2" s="35"/>
    </row>
    <row r="3" spans="3:20" ht="12.75">
      <c r="C3"/>
      <c r="D3" s="36"/>
      <c r="E3" s="36"/>
      <c r="F3" s="36"/>
      <c r="G3" s="36"/>
      <c r="H3" s="36"/>
      <c r="I3" s="36"/>
      <c r="J3" s="36"/>
      <c r="K3" s="36"/>
      <c r="Q3" s="6"/>
      <c r="R3" s="6"/>
      <c r="S3" s="6"/>
      <c r="T3" s="6"/>
    </row>
    <row r="4" spans="1:20" s="39" customFormat="1" ht="11.25">
      <c r="A4" s="37" t="s">
        <v>4</v>
      </c>
      <c r="B4" s="38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39" customFormat="1" ht="11.25">
      <c r="A5" s="37" t="s">
        <v>5</v>
      </c>
      <c r="B5" s="3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s="32" customFormat="1" ht="6" customHeight="1">
      <c r="B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2:20" s="50" customFormat="1" ht="19.5">
      <c r="B7" s="105" t="s">
        <v>0</v>
      </c>
      <c r="C7" s="161"/>
      <c r="D7" s="162"/>
      <c r="E7" s="162"/>
      <c r="F7" s="162"/>
      <c r="G7" s="55"/>
      <c r="H7" s="55"/>
      <c r="I7" s="55"/>
      <c r="J7" s="55"/>
      <c r="K7" s="55"/>
      <c r="L7" s="57"/>
      <c r="M7" s="57"/>
      <c r="N7" s="57"/>
      <c r="O7" s="57"/>
      <c r="P7" s="57"/>
      <c r="Q7" s="57"/>
      <c r="R7" s="57"/>
      <c r="S7" s="57"/>
      <c r="T7" s="57"/>
    </row>
    <row r="8" spans="10:20" ht="12.75"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0" customFormat="1" ht="19.5">
      <c r="B9" s="105" t="s">
        <v>1</v>
      </c>
      <c r="C9" s="161"/>
      <c r="D9" s="162"/>
      <c r="E9" s="162"/>
      <c r="F9" s="162"/>
      <c r="G9" s="55"/>
      <c r="H9" s="55"/>
      <c r="I9" s="55"/>
      <c r="J9" s="55"/>
      <c r="K9" s="55"/>
      <c r="L9" s="57"/>
      <c r="M9" s="57"/>
      <c r="N9" s="57"/>
      <c r="O9" s="57"/>
      <c r="P9" s="57"/>
      <c r="Q9" s="57"/>
      <c r="R9" s="57"/>
      <c r="S9" s="57"/>
      <c r="T9" s="57"/>
    </row>
    <row r="10" spans="4:20" ht="12.75">
      <c r="D10" s="45"/>
      <c r="E10" s="45"/>
      <c r="F10" s="4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0" customFormat="1" ht="19.5">
      <c r="B11" s="105" t="s">
        <v>143</v>
      </c>
      <c r="C11" s="161"/>
      <c r="D11" s="162"/>
      <c r="E11" s="162"/>
      <c r="F11" s="162"/>
      <c r="G11" s="55"/>
      <c r="H11" s="55"/>
      <c r="I11" s="55"/>
      <c r="J11" s="55"/>
      <c r="K11" s="55"/>
      <c r="L11" s="57"/>
      <c r="M11" s="57"/>
      <c r="N11" s="57"/>
      <c r="O11" s="57"/>
      <c r="P11" s="57"/>
      <c r="Q11" s="57"/>
      <c r="R11" s="57"/>
      <c r="S11" s="57"/>
      <c r="T11" s="57"/>
    </row>
    <row r="12" spans="4:20" s="46" customFormat="1" ht="16.5" thickBot="1">
      <c r="D12" s="5"/>
      <c r="E12" s="5"/>
      <c r="F12" s="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s="46" customFormat="1" ht="16.5" thickTop="1">
      <c r="B13" s="425">
        <v>1</v>
      </c>
      <c r="C13" s="424"/>
      <c r="D13" s="48"/>
      <c r="E13" s="48"/>
      <c r="F13" s="48"/>
      <c r="G13" s="48"/>
      <c r="H13" s="48"/>
      <c r="I13" s="48"/>
      <c r="J13" s="48"/>
      <c r="K13" s="49"/>
      <c r="L13" s="47"/>
      <c r="M13" s="47"/>
      <c r="N13" s="47"/>
      <c r="O13" s="47"/>
      <c r="P13" s="47"/>
      <c r="Q13" s="47"/>
      <c r="R13" s="47"/>
      <c r="S13" s="47"/>
      <c r="T13" s="47"/>
    </row>
    <row r="14" spans="2:20" s="50" customFormat="1" ht="19.5">
      <c r="B14" s="51" t="s">
        <v>86</v>
      </c>
      <c r="C14" s="52"/>
      <c r="D14" s="53"/>
      <c r="E14" s="54"/>
      <c r="F14" s="54"/>
      <c r="G14" s="54"/>
      <c r="H14" s="54"/>
      <c r="I14" s="54"/>
      <c r="J14" s="55"/>
      <c r="K14" s="56"/>
      <c r="L14" s="57"/>
      <c r="M14" s="57"/>
      <c r="N14" s="57"/>
      <c r="O14" s="57"/>
      <c r="P14" s="57"/>
      <c r="Q14" s="57"/>
      <c r="R14" s="57"/>
      <c r="S14" s="57"/>
      <c r="T14" s="57"/>
    </row>
    <row r="15" spans="2:20" s="50" customFormat="1" ht="19.5" hidden="1">
      <c r="B15" s="58"/>
      <c r="C15" s="59"/>
      <c r="D15" s="59"/>
      <c r="E15" s="57"/>
      <c r="F15" s="57"/>
      <c r="G15" s="60"/>
      <c r="H15" s="60"/>
      <c r="I15" s="60"/>
      <c r="J15" s="57"/>
      <c r="K15" s="61"/>
      <c r="L15" s="57"/>
      <c r="M15" s="57"/>
      <c r="N15" s="57"/>
      <c r="O15" s="57"/>
      <c r="P15" s="57"/>
      <c r="Q15" s="57"/>
      <c r="R15" s="57"/>
      <c r="S15" s="57"/>
      <c r="T15" s="57"/>
    </row>
    <row r="16" spans="2:20" s="50" customFormat="1" ht="19.5" hidden="1">
      <c r="B16" s="51" t="s">
        <v>6</v>
      </c>
      <c r="C16" s="159"/>
      <c r="D16" s="159"/>
      <c r="E16" s="55"/>
      <c r="F16" s="55"/>
      <c r="G16" s="54"/>
      <c r="H16" s="54"/>
      <c r="I16" s="54"/>
      <c r="J16" s="55"/>
      <c r="K16" s="56"/>
      <c r="L16"/>
      <c r="M16" s="57"/>
      <c r="N16" s="57"/>
      <c r="O16" s="57"/>
      <c r="P16" s="57"/>
      <c r="Q16" s="57"/>
      <c r="R16" s="57"/>
      <c r="S16" s="57"/>
      <c r="T16" s="57"/>
    </row>
    <row r="17" spans="2:20" s="50" customFormat="1" ht="19.5">
      <c r="B17" s="58"/>
      <c r="C17" s="59"/>
      <c r="D17" s="59"/>
      <c r="E17" s="57"/>
      <c r="F17" s="57"/>
      <c r="G17" s="60"/>
      <c r="H17" s="60"/>
      <c r="I17" s="60"/>
      <c r="J17" s="57"/>
      <c r="K17" s="61"/>
      <c r="L17"/>
      <c r="M17" s="57"/>
      <c r="N17" s="57"/>
      <c r="O17" s="57"/>
      <c r="P17" s="57"/>
      <c r="Q17" s="57"/>
      <c r="R17" s="57"/>
      <c r="S17" s="57"/>
      <c r="T17" s="57"/>
    </row>
    <row r="18" spans="2:20" s="50" customFormat="1" ht="19.5">
      <c r="B18" s="58"/>
      <c r="C18" s="62" t="s">
        <v>7</v>
      </c>
      <c r="D18" s="63" t="s">
        <v>3</v>
      </c>
      <c r="E18" s="57"/>
      <c r="F18" s="57"/>
      <c r="G18" s="60"/>
      <c r="H18" s="60"/>
      <c r="I18" s="60"/>
      <c r="J18" s="64"/>
      <c r="K18" s="61"/>
      <c r="L18" s="57"/>
      <c r="M18" s="57"/>
      <c r="N18" s="57"/>
      <c r="O18" s="57"/>
      <c r="P18" s="57"/>
      <c r="Q18" s="57"/>
      <c r="R18" s="57"/>
      <c r="S18" s="57"/>
      <c r="T18" s="57"/>
    </row>
    <row r="19" spans="2:20" s="50" customFormat="1" ht="19.5">
      <c r="B19" s="58"/>
      <c r="C19" s="62"/>
      <c r="D19" s="62" t="s">
        <v>8</v>
      </c>
      <c r="E19" s="71" t="s">
        <v>9</v>
      </c>
      <c r="F19" s="71"/>
      <c r="G19" s="60"/>
      <c r="H19" s="60"/>
      <c r="I19" s="60"/>
      <c r="J19" s="64">
        <f>'LI-02 (2)'!AA50</f>
        <v>297863.02</v>
      </c>
      <c r="K19" s="61"/>
      <c r="L19" s="57"/>
      <c r="M19" s="57"/>
      <c r="N19" s="57"/>
      <c r="O19" s="57"/>
      <c r="P19" s="57"/>
      <c r="Q19" s="57"/>
      <c r="R19" s="57"/>
      <c r="S19" s="57"/>
      <c r="T19" s="57"/>
    </row>
    <row r="20" spans="2:20" s="50" customFormat="1" ht="19.5">
      <c r="B20" s="58"/>
      <c r="C20" s="62"/>
      <c r="D20" s="62" t="s">
        <v>10</v>
      </c>
      <c r="E20" s="71" t="s">
        <v>127</v>
      </c>
      <c r="F20" s="71"/>
      <c r="G20" s="60"/>
      <c r="H20" s="60"/>
      <c r="I20" s="60"/>
      <c r="J20" s="64">
        <f>'LI-RIOJA-02 (1)'!AA42</f>
        <v>754.06</v>
      </c>
      <c r="K20" s="61"/>
      <c r="L20" s="57"/>
      <c r="M20" s="57"/>
      <c r="N20" s="57"/>
      <c r="O20" s="57"/>
      <c r="P20" s="57"/>
      <c r="Q20" s="57"/>
      <c r="R20" s="57"/>
      <c r="S20" s="57"/>
      <c r="T20" s="57"/>
    </row>
    <row r="21" spans="2:20" ht="7.5" customHeight="1">
      <c r="B21" s="65"/>
      <c r="C21" s="66"/>
      <c r="D21" s="67"/>
      <c r="E21" s="6"/>
      <c r="F21" s="6"/>
      <c r="G21" s="68"/>
      <c r="H21" s="68"/>
      <c r="I21" s="68"/>
      <c r="J21" s="69"/>
      <c r="K21" s="8"/>
      <c r="L21" s="6"/>
      <c r="M21" s="6"/>
      <c r="N21" s="6"/>
      <c r="O21" s="6"/>
      <c r="P21" s="6"/>
      <c r="Q21" s="6"/>
      <c r="R21" s="6"/>
      <c r="S21" s="6"/>
      <c r="T21" s="6"/>
    </row>
    <row r="22" spans="2:20" s="50" customFormat="1" ht="19.5">
      <c r="B22" s="58"/>
      <c r="C22" s="62" t="s">
        <v>11</v>
      </c>
      <c r="D22" s="63" t="s">
        <v>12</v>
      </c>
      <c r="E22" s="57"/>
      <c r="F22" s="57"/>
      <c r="G22" s="60"/>
      <c r="H22" s="60"/>
      <c r="I22" s="60"/>
      <c r="J22" s="64"/>
      <c r="K22" s="61"/>
      <c r="L22" s="57"/>
      <c r="M22" s="57"/>
      <c r="N22" s="57"/>
      <c r="O22" s="57"/>
      <c r="P22" s="57"/>
      <c r="Q22" s="57"/>
      <c r="R22" s="57"/>
      <c r="S22" s="57"/>
      <c r="T22" s="57"/>
    </row>
    <row r="23" spans="2:20" s="50" customFormat="1" ht="19.5">
      <c r="B23" s="58"/>
      <c r="C23" s="62"/>
      <c r="D23" s="62" t="s">
        <v>13</v>
      </c>
      <c r="E23" s="71" t="s">
        <v>14</v>
      </c>
      <c r="F23" s="71"/>
      <c r="G23" s="60"/>
      <c r="H23" s="60"/>
      <c r="I23" s="60"/>
      <c r="J23" s="64"/>
      <c r="K23" s="61"/>
      <c r="L23" s="57"/>
      <c r="M23" s="57"/>
      <c r="N23" s="57"/>
      <c r="O23" s="57"/>
      <c r="P23" s="57"/>
      <c r="Q23" s="57"/>
      <c r="R23" s="57"/>
      <c r="S23" s="57"/>
      <c r="T23" s="57"/>
    </row>
    <row r="24" spans="2:20" s="50" customFormat="1" ht="19.5">
      <c r="B24" s="58"/>
      <c r="C24" s="62"/>
      <c r="D24"/>
      <c r="E24" s="62" t="s">
        <v>15</v>
      </c>
      <c r="F24" s="71" t="s">
        <v>9</v>
      </c>
      <c r="G24"/>
      <c r="H24" s="60"/>
      <c r="I24" s="60"/>
      <c r="J24" s="64">
        <f>'T-02 (4)'!AC40</f>
        <v>78963.56</v>
      </c>
      <c r="K24" s="61"/>
      <c r="L24" s="57"/>
      <c r="M24" s="57"/>
      <c r="N24" s="57"/>
      <c r="O24" s="57"/>
      <c r="P24" s="57"/>
      <c r="Q24" s="57"/>
      <c r="R24" s="57"/>
      <c r="S24" s="57"/>
      <c r="T24" s="57"/>
    </row>
    <row r="25" spans="2:20" ht="8.25" customHeight="1">
      <c r="B25" s="65"/>
      <c r="C25" s="66"/>
      <c r="D25" s="66"/>
      <c r="E25" s="6"/>
      <c r="F25" s="6"/>
      <c r="G25" s="68"/>
      <c r="H25" s="68"/>
      <c r="I25" s="68"/>
      <c r="J25" s="70"/>
      <c r="K25" s="8"/>
      <c r="L25" s="6"/>
      <c r="M25" s="6"/>
      <c r="N25" s="6"/>
      <c r="O25" s="6"/>
      <c r="P25" s="6"/>
      <c r="Q25" s="6"/>
      <c r="R25" s="6"/>
      <c r="S25" s="6"/>
      <c r="T25" s="6"/>
    </row>
    <row r="26" spans="2:20" s="50" customFormat="1" ht="19.5">
      <c r="B26" s="58"/>
      <c r="C26" s="62"/>
      <c r="D26"/>
      <c r="E26" s="62"/>
      <c r="F26" s="71"/>
      <c r="G26"/>
      <c r="H26" s="60"/>
      <c r="I26" s="60"/>
      <c r="J26" s="64"/>
      <c r="K26" s="61"/>
      <c r="L26" s="57"/>
      <c r="M26" s="57"/>
      <c r="N26" s="57"/>
      <c r="O26" s="57"/>
      <c r="P26" s="57"/>
      <c r="Q26" s="57"/>
      <c r="R26" s="57"/>
      <c r="S26" s="57"/>
      <c r="T26" s="57"/>
    </row>
    <row r="27" spans="2:20" s="50" customFormat="1" ht="19.5">
      <c r="B27" s="58"/>
      <c r="C27" s="62" t="s">
        <v>129</v>
      </c>
      <c r="D27" s="63" t="s">
        <v>128</v>
      </c>
      <c r="E27" s="57"/>
      <c r="F27" s="57"/>
      <c r="G27" s="60"/>
      <c r="H27" s="60"/>
      <c r="I27" s="60"/>
      <c r="J27" s="64">
        <f>'SUP-RIOJA'!I44</f>
        <v>188.5168783579284</v>
      </c>
      <c r="K27" s="61"/>
      <c r="L27" s="57"/>
      <c r="M27" s="57"/>
      <c r="N27" s="57"/>
      <c r="O27" s="57"/>
      <c r="P27" s="57"/>
      <c r="Q27" s="57"/>
      <c r="R27" s="57"/>
      <c r="S27" s="57"/>
      <c r="T27" s="57"/>
    </row>
    <row r="28" spans="2:20" s="50" customFormat="1" ht="19.5">
      <c r="B28" s="58"/>
      <c r="C28" s="62"/>
      <c r="D28" s="62"/>
      <c r="E28" s="71"/>
      <c r="F28" s="71"/>
      <c r="G28" s="60"/>
      <c r="H28" s="60"/>
      <c r="I28" s="60"/>
      <c r="J28" s="64"/>
      <c r="K28" s="61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50" customFormat="1" ht="20.25" thickBot="1">
      <c r="B29" s="58"/>
      <c r="C29" s="59"/>
      <c r="D29" s="59"/>
      <c r="E29" s="57"/>
      <c r="F29" s="57"/>
      <c r="G29" s="60"/>
      <c r="H29" s="60"/>
      <c r="I29" s="60"/>
      <c r="J29" s="57"/>
      <c r="K29" s="61"/>
      <c r="L29" s="57"/>
      <c r="M29" s="57"/>
      <c r="N29" s="57"/>
      <c r="O29" s="57"/>
      <c r="P29" s="57"/>
      <c r="Q29" s="57"/>
      <c r="R29" s="57"/>
      <c r="S29" s="57"/>
      <c r="T29" s="57"/>
    </row>
    <row r="30" spans="2:20" s="50" customFormat="1" ht="20.25" thickBot="1" thickTop="1">
      <c r="B30" s="58"/>
      <c r="C30" s="62"/>
      <c r="D30" s="62"/>
      <c r="G30" s="72" t="s">
        <v>16</v>
      </c>
      <c r="H30" s="73">
        <f>SUM(J18:J28)</f>
        <v>377769.1568783579</v>
      </c>
      <c r="I30" s="160"/>
      <c r="K30" s="61"/>
      <c r="L30" s="57"/>
      <c r="M30" s="57"/>
      <c r="N30" s="57"/>
      <c r="O30" s="57"/>
      <c r="P30" s="57"/>
      <c r="Q30" s="57"/>
      <c r="R30" s="57"/>
      <c r="S30" s="57"/>
      <c r="T30" s="57"/>
    </row>
    <row r="31" spans="2:20" s="50" customFormat="1" ht="13.5" customHeight="1" thickTop="1">
      <c r="B31" s="58"/>
      <c r="C31" s="62"/>
      <c r="D31" s="62"/>
      <c r="G31" s="422"/>
      <c r="H31" s="160"/>
      <c r="I31" s="160"/>
      <c r="K31" s="61"/>
      <c r="L31" s="57"/>
      <c r="M31" s="57"/>
      <c r="N31" s="57"/>
      <c r="O31" s="57"/>
      <c r="P31" s="57"/>
      <c r="Q31" s="57"/>
      <c r="R31" s="57"/>
      <c r="S31" s="57"/>
      <c r="T31" s="57"/>
    </row>
    <row r="32" spans="2:20" s="50" customFormat="1" ht="15.75" customHeight="1">
      <c r="B32" s="58"/>
      <c r="C32" s="423" t="s">
        <v>144</v>
      </c>
      <c r="D32" s="62"/>
      <c r="G32" s="422"/>
      <c r="H32" s="160"/>
      <c r="I32" s="160"/>
      <c r="K32" s="61"/>
      <c r="L32" s="57"/>
      <c r="M32" s="57"/>
      <c r="N32" s="57"/>
      <c r="O32" s="57"/>
      <c r="P32" s="57"/>
      <c r="Q32" s="57"/>
      <c r="R32" s="57"/>
      <c r="S32" s="57"/>
      <c r="T32" s="57"/>
    </row>
    <row r="33" spans="2:20" s="46" customFormat="1" ht="12.75" customHeight="1" thickBot="1">
      <c r="B33" s="74"/>
      <c r="C33" s="75"/>
      <c r="D33" s="75"/>
      <c r="E33" s="76"/>
      <c r="F33" s="76"/>
      <c r="G33" s="76"/>
      <c r="H33" s="76"/>
      <c r="I33" s="76"/>
      <c r="J33" s="76"/>
      <c r="K33" s="77"/>
      <c r="L33" s="47"/>
      <c r="M33" s="47"/>
      <c r="N33" s="78"/>
      <c r="O33" s="79"/>
      <c r="P33" s="79"/>
      <c r="Q33" s="80"/>
      <c r="R33" s="81"/>
      <c r="S33" s="47"/>
      <c r="T33" s="47"/>
    </row>
    <row r="34" spans="4:20" ht="13.5" thickTop="1">
      <c r="D34" s="6"/>
      <c r="G34" s="6"/>
      <c r="H34" s="6"/>
      <c r="I34" s="6"/>
      <c r="J34" s="6"/>
      <c r="K34" s="6"/>
      <c r="L34" s="6"/>
      <c r="M34" s="6"/>
      <c r="N34" s="26"/>
      <c r="O34" s="82"/>
      <c r="P34" s="82"/>
      <c r="Q34" s="6"/>
      <c r="R34" s="83"/>
      <c r="S34" s="6"/>
      <c r="T34" s="6"/>
    </row>
    <row r="35" spans="4:20" ht="12.75">
      <c r="D35" s="6"/>
      <c r="G35" s="6"/>
      <c r="H35" s="6"/>
      <c r="I35" s="6"/>
      <c r="J35" s="6"/>
      <c r="K35" s="6"/>
      <c r="L35" s="6"/>
      <c r="M35" s="6"/>
      <c r="N35" s="6"/>
      <c r="O35" s="84"/>
      <c r="P35" s="84"/>
      <c r="Q35" s="85"/>
      <c r="R35" s="83"/>
      <c r="S35" s="6"/>
      <c r="T35" s="6"/>
    </row>
    <row r="36" spans="4:20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84"/>
      <c r="P36" s="84"/>
      <c r="Q36" s="85"/>
      <c r="R36" s="83"/>
      <c r="S36" s="6"/>
      <c r="T36" s="6"/>
    </row>
    <row r="37" spans="4:20" ht="12.75">
      <c r="D37" s="6"/>
      <c r="E37" s="6"/>
      <c r="F37" s="6"/>
      <c r="M37" s="6"/>
      <c r="N37" s="6"/>
      <c r="O37" s="6"/>
      <c r="P37" s="6"/>
      <c r="Q37" s="6"/>
      <c r="R37" s="6"/>
      <c r="S37" s="6"/>
      <c r="T37" s="6"/>
    </row>
    <row r="38" spans="4:20" ht="12.75">
      <c r="D38" s="6"/>
      <c r="E38" s="6"/>
      <c r="F38" s="6"/>
      <c r="Q38" s="6"/>
      <c r="R38" s="6"/>
      <c r="S38" s="6"/>
      <c r="T38" s="6"/>
    </row>
    <row r="39" spans="4:20" ht="12.75">
      <c r="D39" s="6"/>
      <c r="E39" s="6"/>
      <c r="F39" s="6"/>
      <c r="Q39" s="6"/>
      <c r="R39" s="6"/>
      <c r="S39" s="6"/>
      <c r="T39" s="6"/>
    </row>
    <row r="40" spans="4:20" ht="12.75">
      <c r="D40" s="6"/>
      <c r="E40" s="6"/>
      <c r="F40" s="6"/>
      <c r="Q40" s="6"/>
      <c r="R40" s="6"/>
      <c r="S40" s="6"/>
      <c r="T40" s="6"/>
    </row>
    <row r="41" spans="4:20" ht="12.75">
      <c r="D41" s="6"/>
      <c r="E41" s="6"/>
      <c r="F41" s="6"/>
      <c r="Q41" s="6"/>
      <c r="R41" s="6"/>
      <c r="S41" s="6"/>
      <c r="T41" s="6"/>
    </row>
    <row r="42" spans="4:20" ht="12.75">
      <c r="D42" s="6"/>
      <c r="E42" s="6"/>
      <c r="F42" s="6"/>
      <c r="Q42" s="6"/>
      <c r="R42" s="6"/>
      <c r="S42" s="6"/>
      <c r="T42" s="6"/>
    </row>
    <row r="43" spans="17:20" ht="12.75">
      <c r="Q43" s="6"/>
      <c r="R43" s="6"/>
      <c r="S43" s="6"/>
      <c r="T43" s="6"/>
    </row>
    <row r="44" spans="17:20" ht="12.75">
      <c r="Q44" s="6"/>
      <c r="R44" s="6"/>
      <c r="S44" s="6"/>
      <c r="T44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95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421875" style="0" customWidth="1"/>
    <col min="11" max="11" width="16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27" t="str">
        <f>+'TOT-0215'!B2</f>
        <v>ANEXO V al Memorandum D.T.E.E. N°  828    /</v>
      </c>
      <c r="C2" s="35"/>
      <c r="D2" s="35"/>
      <c r="E2" s="35"/>
      <c r="F2" s="35"/>
      <c r="G2" s="10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09"/>
    </row>
    <row r="3" s="7" customFormat="1" ht="12.75">
      <c r="AB3" s="6"/>
    </row>
    <row r="4" spans="1:28" s="39" customFormat="1" ht="11.25">
      <c r="A4" s="428" t="s">
        <v>82</v>
      </c>
      <c r="B4" s="110"/>
      <c r="C4" s="428"/>
      <c r="AB4" s="40"/>
    </row>
    <row r="5" spans="1:28" s="39" customFormat="1" ht="11.25">
      <c r="A5" s="428" t="s">
        <v>83</v>
      </c>
      <c r="B5" s="110"/>
      <c r="C5" s="110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</row>
    <row r="8" spans="1:28" s="43" customFormat="1" ht="20.25">
      <c r="A8" s="44"/>
      <c r="B8" s="97"/>
      <c r="C8" s="44"/>
      <c r="D8" s="44"/>
      <c r="E8" s="44"/>
      <c r="F8" s="18" t="s">
        <v>17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7" customFormat="1" ht="12.75">
      <c r="A9" s="6"/>
      <c r="B9" s="65"/>
      <c r="C9" s="6"/>
      <c r="D9" s="6"/>
      <c r="E9" s="6"/>
      <c r="F9" s="94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7"/>
      <c r="C10" s="44"/>
      <c r="D10" s="44"/>
      <c r="E10" s="44"/>
      <c r="F10" s="18" t="s">
        <v>18</v>
      </c>
      <c r="G10" s="18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7" customFormat="1" ht="12.75">
      <c r="A11" s="6"/>
      <c r="B11" s="65"/>
      <c r="C11" s="6"/>
      <c r="D11" s="6"/>
      <c r="E11" s="6"/>
      <c r="F11" s="94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7"/>
      <c r="C12" s="44"/>
      <c r="D12" s="44"/>
      <c r="E12" s="44"/>
      <c r="F12" s="18" t="s">
        <v>19</v>
      </c>
      <c r="G12" s="18"/>
      <c r="H12" s="44"/>
      <c r="I12" s="99"/>
      <c r="J12" s="99"/>
      <c r="K12" s="99"/>
      <c r="L12" s="99"/>
      <c r="M12" s="99"/>
      <c r="N12" s="99"/>
      <c r="O12" s="99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8"/>
    </row>
    <row r="13" spans="1:28" s="7" customFormat="1" ht="12.75">
      <c r="A13" s="6"/>
      <c r="B13" s="65"/>
      <c r="C13" s="6"/>
      <c r="D13" s="6"/>
      <c r="E13" s="6"/>
      <c r="F13" s="95"/>
      <c r="G13" s="93"/>
      <c r="H13" s="6"/>
      <c r="I13" s="89"/>
      <c r="J13" s="89"/>
      <c r="K13" s="89"/>
      <c r="L13" s="89"/>
      <c r="M13" s="89"/>
      <c r="N13" s="89"/>
      <c r="O13" s="8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08" t="str">
        <f>'TOT-0215'!B14</f>
        <v>Desde el 01 al 28 de febrero de 2015</v>
      </c>
      <c r="C14" s="55"/>
      <c r="D14" s="55"/>
      <c r="E14" s="55"/>
      <c r="F14" s="55"/>
      <c r="G14" s="105"/>
      <c r="H14" s="106"/>
      <c r="I14" s="107"/>
      <c r="J14" s="107"/>
      <c r="K14" s="107"/>
      <c r="L14" s="107"/>
      <c r="M14" s="107"/>
      <c r="N14" s="107"/>
      <c r="O14" s="107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6"/>
      <c r="I15" s="89"/>
      <c r="J15" s="89"/>
      <c r="K15" s="89"/>
      <c r="L15" s="89"/>
      <c r="M15" s="89"/>
      <c r="N15" s="89"/>
      <c r="O15" s="8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0" t="s">
        <v>20</v>
      </c>
      <c r="G16" s="446">
        <v>433.367</v>
      </c>
      <c r="H16" s="447"/>
      <c r="I16" s="6"/>
      <c r="J16"/>
      <c r="K16" s="101" t="s">
        <v>21</v>
      </c>
      <c r="L16" s="102">
        <f>30*'TOT-0215'!B13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38">
        <v>3</v>
      </c>
      <c r="D17" s="438">
        <v>4</v>
      </c>
      <c r="E17" s="438">
        <v>5</v>
      </c>
      <c r="F17" s="438">
        <v>6</v>
      </c>
      <c r="G17" s="438">
        <v>7</v>
      </c>
      <c r="H17" s="438">
        <v>8</v>
      </c>
      <c r="I17" s="438">
        <v>9</v>
      </c>
      <c r="J17" s="438">
        <v>10</v>
      </c>
      <c r="K17" s="438">
        <v>11</v>
      </c>
      <c r="L17" s="438">
        <v>12</v>
      </c>
      <c r="M17" s="438">
        <v>13</v>
      </c>
      <c r="N17" s="438">
        <v>14</v>
      </c>
      <c r="O17" s="438">
        <v>15</v>
      </c>
      <c r="P17" s="438">
        <v>16</v>
      </c>
      <c r="Q17" s="438">
        <v>17</v>
      </c>
      <c r="R17" s="438">
        <v>18</v>
      </c>
      <c r="S17" s="438">
        <v>19</v>
      </c>
      <c r="T17" s="438">
        <v>20</v>
      </c>
      <c r="U17" s="438">
        <v>21</v>
      </c>
      <c r="V17" s="438">
        <v>22</v>
      </c>
      <c r="W17" s="438">
        <v>23</v>
      </c>
      <c r="X17" s="438">
        <v>24</v>
      </c>
      <c r="Y17" s="438">
        <v>25</v>
      </c>
      <c r="Z17" s="438">
        <v>26</v>
      </c>
      <c r="AA17" s="438">
        <v>27</v>
      </c>
      <c r="AB17" s="8"/>
    </row>
    <row r="18" spans="1:28" s="7" customFormat="1" ht="33.75" customHeight="1" thickBot="1" thickTop="1">
      <c r="A18" s="6"/>
      <c r="B18" s="65"/>
      <c r="C18" s="111" t="s">
        <v>22</v>
      </c>
      <c r="D18" s="111" t="s">
        <v>81</v>
      </c>
      <c r="E18" s="111" t="s">
        <v>80</v>
      </c>
      <c r="F18" s="112" t="s">
        <v>3</v>
      </c>
      <c r="G18" s="113" t="s">
        <v>23</v>
      </c>
      <c r="H18" s="114" t="s">
        <v>24</v>
      </c>
      <c r="I18" s="173" t="s">
        <v>25</v>
      </c>
      <c r="J18" s="112" t="s">
        <v>26</v>
      </c>
      <c r="K18" s="112" t="s">
        <v>27</v>
      </c>
      <c r="L18" s="113" t="s">
        <v>28</v>
      </c>
      <c r="M18" s="113" t="s">
        <v>29</v>
      </c>
      <c r="N18" s="115" t="s">
        <v>30</v>
      </c>
      <c r="O18" s="113" t="s">
        <v>31</v>
      </c>
      <c r="P18" s="185" t="s">
        <v>32</v>
      </c>
      <c r="Q18" s="190" t="s">
        <v>33</v>
      </c>
      <c r="R18" s="195" t="s">
        <v>34</v>
      </c>
      <c r="S18" s="196"/>
      <c r="T18" s="197"/>
      <c r="U18" s="208" t="s">
        <v>35</v>
      </c>
      <c r="V18" s="209"/>
      <c r="W18" s="210"/>
      <c r="X18" s="223" t="s">
        <v>36</v>
      </c>
      <c r="Y18" s="228" t="s">
        <v>37</v>
      </c>
      <c r="Z18" s="116" t="s">
        <v>38</v>
      </c>
      <c r="AA18" s="182" t="s">
        <v>39</v>
      </c>
      <c r="AB18" s="8"/>
    </row>
    <row r="19" spans="1:28" s="7" customFormat="1" ht="15.75" thickTop="1">
      <c r="A19" s="6"/>
      <c r="B19" s="65"/>
      <c r="C19" s="384"/>
      <c r="D19" s="426"/>
      <c r="E19" s="426"/>
      <c r="F19" s="385"/>
      <c r="G19" s="392"/>
      <c r="H19" s="393"/>
      <c r="I19" s="184"/>
      <c r="J19" s="398"/>
      <c r="K19" s="398"/>
      <c r="L19" s="9"/>
      <c r="M19" s="9"/>
      <c r="N19" s="385"/>
      <c r="O19" s="388"/>
      <c r="P19" s="186"/>
      <c r="Q19" s="191"/>
      <c r="R19" s="198"/>
      <c r="S19" s="204"/>
      <c r="T19" s="205"/>
      <c r="U19" s="211"/>
      <c r="V19" s="215"/>
      <c r="W19" s="219"/>
      <c r="X19" s="224"/>
      <c r="Y19" s="229"/>
      <c r="Z19" s="404"/>
      <c r="AA19" s="183"/>
      <c r="AB19" s="8"/>
    </row>
    <row r="20" spans="1:28" s="7" customFormat="1" ht="15">
      <c r="A20" s="6"/>
      <c r="B20" s="65"/>
      <c r="C20" s="386"/>
      <c r="D20" s="387"/>
      <c r="E20" s="387"/>
      <c r="F20" s="387"/>
      <c r="G20" s="386"/>
      <c r="H20" s="386"/>
      <c r="I20" s="174"/>
      <c r="J20" s="386"/>
      <c r="K20" s="394"/>
      <c r="L20" s="11"/>
      <c r="M20" s="11"/>
      <c r="N20" s="387"/>
      <c r="O20" s="386"/>
      <c r="P20" s="187"/>
      <c r="Q20" s="192"/>
      <c r="R20" s="198"/>
      <c r="S20" s="204"/>
      <c r="T20" s="205"/>
      <c r="U20" s="212"/>
      <c r="V20" s="216"/>
      <c r="W20" s="220"/>
      <c r="X20" s="225"/>
      <c r="Y20" s="230"/>
      <c r="Z20" s="405"/>
      <c r="AA20" s="103"/>
      <c r="AB20" s="8"/>
    </row>
    <row r="21" spans="1:28" s="7" customFormat="1" ht="15">
      <c r="A21" s="6"/>
      <c r="B21" s="65"/>
      <c r="C21" s="388">
        <v>1</v>
      </c>
      <c r="D21" s="385">
        <v>284510</v>
      </c>
      <c r="E21" s="385">
        <v>4836</v>
      </c>
      <c r="F21" s="389" t="s">
        <v>125</v>
      </c>
      <c r="G21" s="394">
        <v>132</v>
      </c>
      <c r="H21" s="395">
        <v>10.6</v>
      </c>
      <c r="I21" s="175">
        <f aca="true" t="shared" si="0" ref="I21:I48">$G$16/100*IF(H21&gt;25,H21,25)</f>
        <v>108.34175000000002</v>
      </c>
      <c r="J21" s="399">
        <v>42037.29583333333</v>
      </c>
      <c r="K21" s="399">
        <v>42037.78125</v>
      </c>
      <c r="L21" s="12">
        <f>IF(F21="","",(K21-J21)*24)</f>
        <v>11.65000000008149</v>
      </c>
      <c r="M21" s="13">
        <f>IF(F21="","",ROUND((K21-J21)*24*60,0))</f>
        <v>699</v>
      </c>
      <c r="N21" s="401" t="s">
        <v>87</v>
      </c>
      <c r="O21" s="402" t="str">
        <f>IF(F21="","","--")</f>
        <v>--</v>
      </c>
      <c r="P21" s="188">
        <f>IF(N21="P",ROUND(M21/60,2)*I21*$L$16*0.01,"--")</f>
        <v>378.65441625000005</v>
      </c>
      <c r="Q21" s="193" t="str">
        <f>IF(N21="RP",I21*O21*ROUND(L21/60,2)*0.01*M21/100,"--")</f>
        <v>--</v>
      </c>
      <c r="R21" s="198" t="str">
        <f>IF(N21="F",I21*$L$16,"--")</f>
        <v>--</v>
      </c>
      <c r="S21" s="199" t="str">
        <f>IF(AND(M21&gt;10,N21="F"),I21*$L$16*IF(M21&gt;180,3,ROUND((M21)/60,2)),"--")</f>
        <v>--</v>
      </c>
      <c r="T21" s="200" t="str">
        <f>IF(AND(M21&gt;180,N21="F"),(ROUND(M21/60,2)-3)*I21*$L$16*0.1,"--")</f>
        <v>--</v>
      </c>
      <c r="U21" s="213" t="str">
        <f>IF(N21="R",I21*$L$16*O21/100,"--")</f>
        <v>--</v>
      </c>
      <c r="V21" s="217" t="str">
        <f>IF(AND(M21&gt;10,N21="R"),I21*$L$16*O21/100*IF(M21&gt;180,3,ROUND(M21/60,2)),"--")</f>
        <v>--</v>
      </c>
      <c r="W21" s="221" t="str">
        <f>IF(AND(M21&gt;180,N21="R"),(ROUND(M21/60,2)-3)*I21*$L$16*0.1*O21/100,"--")</f>
        <v>--</v>
      </c>
      <c r="X21" s="226" t="str">
        <f>IF(N21="RF",ROUND(M21/60,2)*I21*$L$16*0.1,"--")</f>
        <v>--</v>
      </c>
      <c r="Y21" s="231" t="str">
        <f>IF(N21="RR",ROUND(M21/60,2)*I21*$L$16*0.1*O21/100,"--")</f>
        <v>--</v>
      </c>
      <c r="Z21" s="406" t="s">
        <v>88</v>
      </c>
      <c r="AA21" s="28">
        <f>IF(F21="","",SUM(P21:Y21)*IF(Z21="SI",1,2))</f>
        <v>378.65441625000005</v>
      </c>
      <c r="AB21" s="285"/>
    </row>
    <row r="22" spans="1:28" s="7" customFormat="1" ht="15">
      <c r="A22" s="6"/>
      <c r="B22" s="65"/>
      <c r="C22" s="388">
        <v>2</v>
      </c>
      <c r="D22" s="385">
        <v>284512</v>
      </c>
      <c r="E22" s="385">
        <v>4836</v>
      </c>
      <c r="F22" s="389" t="s">
        <v>125</v>
      </c>
      <c r="G22" s="394">
        <v>132</v>
      </c>
      <c r="H22" s="395">
        <v>10.6</v>
      </c>
      <c r="I22" s="175">
        <f t="shared" si="0"/>
        <v>108.34175000000002</v>
      </c>
      <c r="J22" s="399">
        <v>42038.30763888889</v>
      </c>
      <c r="K22" s="399">
        <v>42038.57152777778</v>
      </c>
      <c r="L22" s="12">
        <f>IF(F22="","",(K22-J22)*24)</f>
        <v>6.333333333372138</v>
      </c>
      <c r="M22" s="13">
        <f>IF(F22="","",ROUND((K22-J22)*24*60,0))</f>
        <v>380</v>
      </c>
      <c r="N22" s="401" t="s">
        <v>87</v>
      </c>
      <c r="O22" s="402" t="str">
        <f>IF(F22="","","--")</f>
        <v>--</v>
      </c>
      <c r="P22" s="188">
        <f>IF(N22="P",ROUND(M22/60,2)*I22*$L$16*0.01,"--")</f>
        <v>205.74098325000006</v>
      </c>
      <c r="Q22" s="193" t="str">
        <f>IF(N22="RP",I22*O22*ROUND(L22/60,2)*0.01*M22/100,"--")</f>
        <v>--</v>
      </c>
      <c r="R22" s="198" t="str">
        <f>IF(N22="F",I22*$L$16,"--")</f>
        <v>--</v>
      </c>
      <c r="S22" s="199" t="str">
        <f>IF(AND(M22&gt;10,N22="F"),I22*$L$16*IF(M22&gt;180,3,ROUND((M22)/60,2)),"--")</f>
        <v>--</v>
      </c>
      <c r="T22" s="200" t="str">
        <f>IF(AND(M22&gt;180,N22="F"),(ROUND(M22/60,2)-3)*I22*$L$16*0.1,"--")</f>
        <v>--</v>
      </c>
      <c r="U22" s="213" t="str">
        <f>IF(N22="R",I22*$L$16*O22/100,"--")</f>
        <v>--</v>
      </c>
      <c r="V22" s="217" t="str">
        <f>IF(AND(M22&gt;10,N22="R"),I22*$L$16*O22/100*IF(M22&gt;180,3,ROUND(M22/60,2)),"--")</f>
        <v>--</v>
      </c>
      <c r="W22" s="221" t="str">
        <f>IF(AND(M22&gt;180,N22="R"),(ROUND(M22/60,2)-3)*I22*$L$16*0.1*O22/100,"--")</f>
        <v>--</v>
      </c>
      <c r="X22" s="226" t="str">
        <f>IF(N22="RF",ROUND(M22/60,2)*I22*$L$16*0.1,"--")</f>
        <v>--</v>
      </c>
      <c r="Y22" s="231" t="str">
        <f>IF(N22="RR",ROUND(M22/60,2)*I22*$L$16*0.1*O22/100,"--")</f>
        <v>--</v>
      </c>
      <c r="Z22" s="406" t="s">
        <v>88</v>
      </c>
      <c r="AA22" s="28">
        <f>IF(F22="","",SUM(P22:Y22)*IF(Z22="SI",1,2))</f>
        <v>205.74098325000006</v>
      </c>
      <c r="AB22" s="285"/>
    </row>
    <row r="23" spans="1:28" s="7" customFormat="1" ht="15">
      <c r="A23" s="6"/>
      <c r="B23" s="65"/>
      <c r="C23" s="388">
        <v>3</v>
      </c>
      <c r="D23" s="385">
        <v>284517</v>
      </c>
      <c r="E23" s="385">
        <v>2905</v>
      </c>
      <c r="F23" s="389" t="s">
        <v>90</v>
      </c>
      <c r="G23" s="394">
        <v>132</v>
      </c>
      <c r="H23" s="395">
        <v>28.5</v>
      </c>
      <c r="I23" s="175">
        <f t="shared" si="0"/>
        <v>123.50959500000002</v>
      </c>
      <c r="J23" s="399">
        <v>42039.114583333336</v>
      </c>
      <c r="K23" s="399">
        <v>42039.11944444444</v>
      </c>
      <c r="L23" s="12">
        <f aca="true" t="shared" si="1" ref="L23:L45">IF(F23="","",(K23-J23)*24)</f>
        <v>0.11666666652308777</v>
      </c>
      <c r="M23" s="13">
        <f aca="true" t="shared" si="2" ref="M23:M45">IF(F23="","",ROUND((K23-J23)*24*60,0))</f>
        <v>7</v>
      </c>
      <c r="N23" s="401" t="s">
        <v>91</v>
      </c>
      <c r="O23" s="402" t="str">
        <f aca="true" t="shared" si="3" ref="O23:O45">IF(F23="","","--")</f>
        <v>--</v>
      </c>
      <c r="P23" s="188" t="str">
        <f aca="true" t="shared" si="4" ref="P23:P45">IF(N23="P",ROUND(M23/60,2)*I23*$L$16*0.01,"--")</f>
        <v>--</v>
      </c>
      <c r="Q23" s="193" t="str">
        <f aca="true" t="shared" si="5" ref="Q23:Q45">IF(N23="RP",I23*O23*ROUND(L23/60,2)*0.01*M23/100,"--")</f>
        <v>--</v>
      </c>
      <c r="R23" s="198">
        <f aca="true" t="shared" si="6" ref="R23:R45">IF(N23="F",I23*$L$16,"--")</f>
        <v>3705.2878500000006</v>
      </c>
      <c r="S23" s="199" t="str">
        <f aca="true" t="shared" si="7" ref="S23:S45">IF(AND(M23&gt;10,N23="F"),I23*$L$16*IF(M23&gt;180,3,ROUND((M23)/60,2)),"--")</f>
        <v>--</v>
      </c>
      <c r="T23" s="200" t="str">
        <f aca="true" t="shared" si="8" ref="T23:T45">IF(AND(M23&gt;180,N23="F"),(ROUND(M23/60,2)-3)*I23*$L$16*0.1,"--")</f>
        <v>--</v>
      </c>
      <c r="U23" s="213" t="str">
        <f aca="true" t="shared" si="9" ref="U23:U45">IF(N23="R",I23*$L$16*O23/100,"--")</f>
        <v>--</v>
      </c>
      <c r="V23" s="217" t="str">
        <f aca="true" t="shared" si="10" ref="V23:V45">IF(AND(M23&gt;10,N23="R"),I23*$L$16*O23/100*IF(M23&gt;180,3,ROUND(M23/60,2)),"--")</f>
        <v>--</v>
      </c>
      <c r="W23" s="221" t="str">
        <f aca="true" t="shared" si="11" ref="W23:W45">IF(AND(M23&gt;180,N23="R"),(ROUND(M23/60,2)-3)*I23*$L$16*0.1*O23/100,"--")</f>
        <v>--</v>
      </c>
      <c r="X23" s="226" t="str">
        <f aca="true" t="shared" si="12" ref="X23:X45">IF(N23="RF",ROUND(M23/60,2)*I23*$L$16*0.1,"--")</f>
        <v>--</v>
      </c>
      <c r="Y23" s="231" t="str">
        <f aca="true" t="shared" si="13" ref="Y23:Y45">IF(N23="RR",ROUND(M23/60,2)*I23*$L$16*0.1*O23/100,"--")</f>
        <v>--</v>
      </c>
      <c r="Z23" s="406" t="s">
        <v>88</v>
      </c>
      <c r="AA23" s="28">
        <f aca="true" t="shared" si="14" ref="AA23:AA45">IF(F23="","",SUM(P23:Y23)*IF(Z23="SI",1,2))</f>
        <v>3705.2878500000006</v>
      </c>
      <c r="AB23" s="285"/>
    </row>
    <row r="24" spans="1:28" s="7" customFormat="1" ht="15">
      <c r="A24" s="6"/>
      <c r="B24" s="65"/>
      <c r="C24" s="388">
        <v>4</v>
      </c>
      <c r="D24" s="385">
        <v>284541</v>
      </c>
      <c r="E24" s="385">
        <v>4691</v>
      </c>
      <c r="F24" s="389" t="s">
        <v>92</v>
      </c>
      <c r="G24" s="394">
        <v>132</v>
      </c>
      <c r="H24" s="395">
        <v>102</v>
      </c>
      <c r="I24" s="175">
        <f t="shared" si="0"/>
        <v>442.03434000000004</v>
      </c>
      <c r="J24" s="399">
        <v>42040.111805555556</v>
      </c>
      <c r="K24" s="399">
        <v>42040.384722222225</v>
      </c>
      <c r="L24" s="12">
        <f t="shared" si="1"/>
        <v>6.550000000046566</v>
      </c>
      <c r="M24" s="13">
        <f t="shared" si="2"/>
        <v>393</v>
      </c>
      <c r="N24" s="401" t="s">
        <v>91</v>
      </c>
      <c r="O24" s="402" t="str">
        <f t="shared" si="3"/>
        <v>--</v>
      </c>
      <c r="P24" s="188" t="str">
        <f t="shared" si="4"/>
        <v>--</v>
      </c>
      <c r="Q24" s="193" t="str">
        <f t="shared" si="5"/>
        <v>--</v>
      </c>
      <c r="R24" s="198">
        <f t="shared" si="6"/>
        <v>13261.030200000001</v>
      </c>
      <c r="S24" s="199">
        <f t="shared" si="7"/>
        <v>39783.0906</v>
      </c>
      <c r="T24" s="200">
        <f t="shared" si="8"/>
        <v>4707.665721</v>
      </c>
      <c r="U24" s="213" t="str">
        <f t="shared" si="9"/>
        <v>--</v>
      </c>
      <c r="V24" s="217" t="str">
        <f t="shared" si="10"/>
        <v>--</v>
      </c>
      <c r="W24" s="221" t="str">
        <f t="shared" si="11"/>
        <v>--</v>
      </c>
      <c r="X24" s="226" t="str">
        <f t="shared" si="12"/>
        <v>--</v>
      </c>
      <c r="Y24" s="231" t="str">
        <f t="shared" si="13"/>
        <v>--</v>
      </c>
      <c r="Z24" s="406" t="s">
        <v>88</v>
      </c>
      <c r="AA24" s="28">
        <f t="shared" si="14"/>
        <v>57751.786521</v>
      </c>
      <c r="AB24" s="285"/>
    </row>
    <row r="25" spans="1:28" s="7" customFormat="1" ht="15">
      <c r="A25" s="6"/>
      <c r="B25" s="65"/>
      <c r="C25" s="388">
        <v>5</v>
      </c>
      <c r="D25" s="385">
        <v>284553</v>
      </c>
      <c r="E25" s="385">
        <v>3579</v>
      </c>
      <c r="F25" s="389" t="s">
        <v>89</v>
      </c>
      <c r="G25" s="394">
        <v>132</v>
      </c>
      <c r="H25" s="395">
        <v>80.30000305175781</v>
      </c>
      <c r="I25" s="175">
        <f t="shared" si="0"/>
        <v>347.99371422531135</v>
      </c>
      <c r="J25" s="399">
        <v>42040.393055555556</v>
      </c>
      <c r="K25" s="399">
        <v>42040.5125</v>
      </c>
      <c r="L25" s="12">
        <f t="shared" si="1"/>
        <v>2.8666666665812954</v>
      </c>
      <c r="M25" s="13">
        <f t="shared" si="2"/>
        <v>172</v>
      </c>
      <c r="N25" s="401" t="s">
        <v>91</v>
      </c>
      <c r="O25" s="402" t="str">
        <f t="shared" si="3"/>
        <v>--</v>
      </c>
      <c r="P25" s="188" t="str">
        <f t="shared" si="4"/>
        <v>--</v>
      </c>
      <c r="Q25" s="193" t="str">
        <f t="shared" si="5"/>
        <v>--</v>
      </c>
      <c r="R25" s="198">
        <f t="shared" si="6"/>
        <v>10439.811426759341</v>
      </c>
      <c r="S25" s="199">
        <f t="shared" si="7"/>
        <v>29962.25879479931</v>
      </c>
      <c r="T25" s="200" t="str">
        <f t="shared" si="8"/>
        <v>--</v>
      </c>
      <c r="U25" s="213" t="str">
        <f t="shared" si="9"/>
        <v>--</v>
      </c>
      <c r="V25" s="217" t="str">
        <f t="shared" si="10"/>
        <v>--</v>
      </c>
      <c r="W25" s="221" t="str">
        <f t="shared" si="11"/>
        <v>--</v>
      </c>
      <c r="X25" s="226" t="str">
        <f t="shared" si="12"/>
        <v>--</v>
      </c>
      <c r="Y25" s="231" t="str">
        <f t="shared" si="13"/>
        <v>--</v>
      </c>
      <c r="Z25" s="406" t="s">
        <v>88</v>
      </c>
      <c r="AA25" s="28">
        <f t="shared" si="14"/>
        <v>40402.07022155865</v>
      </c>
      <c r="AB25" s="285"/>
    </row>
    <row r="26" spans="1:28" s="7" customFormat="1" ht="15">
      <c r="A26" s="6"/>
      <c r="B26" s="65"/>
      <c r="C26" s="388">
        <v>6</v>
      </c>
      <c r="D26" s="385">
        <v>284563</v>
      </c>
      <c r="E26" s="385">
        <v>4836</v>
      </c>
      <c r="F26" s="389" t="s">
        <v>125</v>
      </c>
      <c r="G26" s="394">
        <v>132</v>
      </c>
      <c r="H26" s="395">
        <v>10.6</v>
      </c>
      <c r="I26" s="175">
        <f t="shared" si="0"/>
        <v>108.34175000000002</v>
      </c>
      <c r="J26" s="399">
        <v>42041.336805555555</v>
      </c>
      <c r="K26" s="399">
        <v>42041.43194444444</v>
      </c>
      <c r="L26" s="12">
        <f t="shared" si="1"/>
        <v>2.2833333332673647</v>
      </c>
      <c r="M26" s="13">
        <f t="shared" si="2"/>
        <v>137</v>
      </c>
      <c r="N26" s="401" t="s">
        <v>87</v>
      </c>
      <c r="O26" s="402" t="str">
        <f t="shared" si="3"/>
        <v>--</v>
      </c>
      <c r="P26" s="188">
        <f t="shared" si="4"/>
        <v>74.10575700000001</v>
      </c>
      <c r="Q26" s="193" t="str">
        <f t="shared" si="5"/>
        <v>--</v>
      </c>
      <c r="R26" s="198" t="str">
        <f t="shared" si="6"/>
        <v>--</v>
      </c>
      <c r="S26" s="199" t="str">
        <f t="shared" si="7"/>
        <v>--</v>
      </c>
      <c r="T26" s="200" t="str">
        <f t="shared" si="8"/>
        <v>--</v>
      </c>
      <c r="U26" s="213" t="str">
        <f t="shared" si="9"/>
        <v>--</v>
      </c>
      <c r="V26" s="217" t="str">
        <f t="shared" si="10"/>
        <v>--</v>
      </c>
      <c r="W26" s="221" t="str">
        <f t="shared" si="11"/>
        <v>--</v>
      </c>
      <c r="X26" s="226" t="str">
        <f t="shared" si="12"/>
        <v>--</v>
      </c>
      <c r="Y26" s="231" t="str">
        <f t="shared" si="13"/>
        <v>--</v>
      </c>
      <c r="Z26" s="406" t="s">
        <v>88</v>
      </c>
      <c r="AA26" s="28">
        <f t="shared" si="14"/>
        <v>74.10575700000001</v>
      </c>
      <c r="AB26" s="285"/>
    </row>
    <row r="27" spans="1:28" s="7" customFormat="1" ht="15">
      <c r="A27" s="6"/>
      <c r="B27" s="65"/>
      <c r="C27" s="388">
        <v>7</v>
      </c>
      <c r="D27" s="385">
        <v>284576</v>
      </c>
      <c r="E27" s="385">
        <v>4691</v>
      </c>
      <c r="F27" s="389" t="s">
        <v>92</v>
      </c>
      <c r="G27" s="394">
        <v>132</v>
      </c>
      <c r="H27" s="395">
        <v>102</v>
      </c>
      <c r="I27" s="175">
        <f t="shared" si="0"/>
        <v>442.03434000000004</v>
      </c>
      <c r="J27" s="399">
        <v>42042.57916666667</v>
      </c>
      <c r="K27" s="399">
        <v>42042.59375</v>
      </c>
      <c r="L27" s="12">
        <f t="shared" si="1"/>
        <v>0.3499999999185093</v>
      </c>
      <c r="M27" s="13">
        <f t="shared" si="2"/>
        <v>21</v>
      </c>
      <c r="N27" s="401" t="s">
        <v>91</v>
      </c>
      <c r="O27" s="402" t="str">
        <f t="shared" si="3"/>
        <v>--</v>
      </c>
      <c r="P27" s="188" t="str">
        <f t="shared" si="4"/>
        <v>--</v>
      </c>
      <c r="Q27" s="193" t="str">
        <f t="shared" si="5"/>
        <v>--</v>
      </c>
      <c r="R27" s="198">
        <f t="shared" si="6"/>
        <v>13261.030200000001</v>
      </c>
      <c r="S27" s="199">
        <f t="shared" si="7"/>
        <v>4641.36057</v>
      </c>
      <c r="T27" s="200" t="str">
        <f t="shared" si="8"/>
        <v>--</v>
      </c>
      <c r="U27" s="213" t="str">
        <f t="shared" si="9"/>
        <v>--</v>
      </c>
      <c r="V27" s="217" t="str">
        <f t="shared" si="10"/>
        <v>--</v>
      </c>
      <c r="W27" s="221" t="str">
        <f t="shared" si="11"/>
        <v>--</v>
      </c>
      <c r="X27" s="226" t="str">
        <f t="shared" si="12"/>
        <v>--</v>
      </c>
      <c r="Y27" s="231" t="str">
        <f t="shared" si="13"/>
        <v>--</v>
      </c>
      <c r="Z27" s="406" t="s">
        <v>88</v>
      </c>
      <c r="AA27" s="28">
        <f t="shared" si="14"/>
        <v>17902.39077</v>
      </c>
      <c r="AB27" s="285"/>
    </row>
    <row r="28" spans="1:28" s="7" customFormat="1" ht="15">
      <c r="A28" s="6"/>
      <c r="B28" s="65"/>
      <c r="C28" s="388">
        <v>8</v>
      </c>
      <c r="D28" s="385">
        <v>284846</v>
      </c>
      <c r="E28" s="385">
        <v>4836</v>
      </c>
      <c r="F28" s="389" t="s">
        <v>125</v>
      </c>
      <c r="G28" s="394">
        <v>132</v>
      </c>
      <c r="H28" s="395">
        <v>10.6</v>
      </c>
      <c r="I28" s="175">
        <f t="shared" si="0"/>
        <v>108.34175000000002</v>
      </c>
      <c r="J28" s="399">
        <v>42045.24930555555</v>
      </c>
      <c r="K28" s="399">
        <v>42045.26666666667</v>
      </c>
      <c r="L28" s="12">
        <f>IF(F28="","",(K28-J28)*24)</f>
        <v>0.41666666680248454</v>
      </c>
      <c r="M28" s="13">
        <f>IF(F28="","",ROUND((K28-J28)*24*60,0))</f>
        <v>25</v>
      </c>
      <c r="N28" s="401" t="s">
        <v>87</v>
      </c>
      <c r="O28" s="402" t="str">
        <f>IF(F28="","","--")</f>
        <v>--</v>
      </c>
      <c r="P28" s="188">
        <f>IF(N28="P",ROUND(M28/60,2)*I28*$L$16*0.01,"--")</f>
        <v>13.651060500000002</v>
      </c>
      <c r="Q28" s="193" t="str">
        <f>IF(N28="RP",I28*O28*ROUND(L28/60,2)*0.01*M28/100,"--")</f>
        <v>--</v>
      </c>
      <c r="R28" s="198" t="str">
        <f>IF(N28="F",I28*$L$16,"--")</f>
        <v>--</v>
      </c>
      <c r="S28" s="199" t="str">
        <f>IF(AND(M28&gt;10,N28="F"),I28*$L$16*IF(M28&gt;180,3,ROUND((M28)/60,2)),"--")</f>
        <v>--</v>
      </c>
      <c r="T28" s="200" t="str">
        <f>IF(AND(M28&gt;180,N28="F"),(ROUND(M28/60,2)-3)*I28*$L$16*0.1,"--")</f>
        <v>--</v>
      </c>
      <c r="U28" s="213" t="str">
        <f>IF(N28="R",I28*$L$16*O28/100,"--")</f>
        <v>--</v>
      </c>
      <c r="V28" s="217" t="str">
        <f>IF(AND(M28&gt;10,N28="R"),I28*$L$16*O28/100*IF(M28&gt;180,3,ROUND(M28/60,2)),"--")</f>
        <v>--</v>
      </c>
      <c r="W28" s="221" t="str">
        <f>IF(AND(M28&gt;180,N28="R"),(ROUND(M28/60,2)-3)*I28*$L$16*0.1*O28/100,"--")</f>
        <v>--</v>
      </c>
      <c r="X28" s="226" t="str">
        <f>IF(N28="RF",ROUND(M28/60,2)*I28*$L$16*0.1,"--")</f>
        <v>--</v>
      </c>
      <c r="Y28" s="231" t="str">
        <f>IF(N28="RR",ROUND(M28/60,2)*I28*$L$16*0.1*O28/100,"--")</f>
        <v>--</v>
      </c>
      <c r="Z28" s="406" t="s">
        <v>88</v>
      </c>
      <c r="AA28" s="28">
        <f>IF(F28="","",SUM(P28:Y28)*IF(Z28="SI",1,2))</f>
        <v>13.651060500000002</v>
      </c>
      <c r="AB28" s="285"/>
    </row>
    <row r="29" spans="1:28" s="7" customFormat="1" ht="15">
      <c r="A29" s="6"/>
      <c r="B29" s="65"/>
      <c r="C29" s="388">
        <v>9</v>
      </c>
      <c r="D29" s="385">
        <v>284847</v>
      </c>
      <c r="E29" s="385">
        <v>4836</v>
      </c>
      <c r="F29" s="389" t="s">
        <v>125</v>
      </c>
      <c r="G29" s="394">
        <v>132</v>
      </c>
      <c r="H29" s="395">
        <v>10.6</v>
      </c>
      <c r="I29" s="175">
        <f t="shared" si="0"/>
        <v>108.34175000000002</v>
      </c>
      <c r="J29" s="399">
        <v>42046.25347222222</v>
      </c>
      <c r="K29" s="399">
        <v>42046.48472222222</v>
      </c>
      <c r="L29" s="12">
        <f>IF(F29="","",(K29-J29)*24)</f>
        <v>5.550000000104774</v>
      </c>
      <c r="M29" s="13">
        <f>IF(F29="","",ROUND((K29-J29)*24*60,0))</f>
        <v>333</v>
      </c>
      <c r="N29" s="401" t="s">
        <v>87</v>
      </c>
      <c r="O29" s="402" t="str">
        <f>IF(F29="","","--")</f>
        <v>--</v>
      </c>
      <c r="P29" s="188">
        <f>IF(N29="P",ROUND(M29/60,2)*I29*$L$16*0.01,"--")</f>
        <v>180.38901375000006</v>
      </c>
      <c r="Q29" s="193" t="str">
        <f>IF(N29="RP",I29*O29*ROUND(L29/60,2)*0.01*M29/100,"--")</f>
        <v>--</v>
      </c>
      <c r="R29" s="198" t="str">
        <f>IF(N29="F",I29*$L$16,"--")</f>
        <v>--</v>
      </c>
      <c r="S29" s="199" t="str">
        <f>IF(AND(M29&gt;10,N29="F"),I29*$L$16*IF(M29&gt;180,3,ROUND((M29)/60,2)),"--")</f>
        <v>--</v>
      </c>
      <c r="T29" s="200" t="str">
        <f>IF(AND(M29&gt;180,N29="F"),(ROUND(M29/60,2)-3)*I29*$L$16*0.1,"--")</f>
        <v>--</v>
      </c>
      <c r="U29" s="213" t="str">
        <f>IF(N29="R",I29*$L$16*O29/100,"--")</f>
        <v>--</v>
      </c>
      <c r="V29" s="217" t="str">
        <f>IF(AND(M29&gt;10,N29="R"),I29*$L$16*O29/100*IF(M29&gt;180,3,ROUND(M29/60,2)),"--")</f>
        <v>--</v>
      </c>
      <c r="W29" s="221" t="str">
        <f>IF(AND(M29&gt;180,N29="R"),(ROUND(M29/60,2)-3)*I29*$L$16*0.1*O29/100,"--")</f>
        <v>--</v>
      </c>
      <c r="X29" s="226" t="str">
        <f>IF(N29="RF",ROUND(M29/60,2)*I29*$L$16*0.1,"--")</f>
        <v>--</v>
      </c>
      <c r="Y29" s="231" t="str">
        <f>IF(N29="RR",ROUND(M29/60,2)*I29*$L$16*0.1*O29/100,"--")</f>
        <v>--</v>
      </c>
      <c r="Z29" s="406" t="s">
        <v>88</v>
      </c>
      <c r="AA29" s="28">
        <f>IF(F29="","",SUM(P29:Y29)*IF(Z29="SI",1,2))</f>
        <v>180.38901375000006</v>
      </c>
      <c r="AB29" s="285"/>
    </row>
    <row r="30" spans="1:28" s="7" customFormat="1" ht="15">
      <c r="A30" s="6"/>
      <c r="B30" s="65"/>
      <c r="C30" s="388">
        <v>10</v>
      </c>
      <c r="D30" s="385">
        <v>284860</v>
      </c>
      <c r="E30" s="385">
        <v>4836</v>
      </c>
      <c r="F30" s="389" t="s">
        <v>125</v>
      </c>
      <c r="G30" s="394">
        <v>132</v>
      </c>
      <c r="H30" s="395">
        <v>10.6</v>
      </c>
      <c r="I30" s="175">
        <f t="shared" si="0"/>
        <v>108.34175000000002</v>
      </c>
      <c r="J30" s="399">
        <v>42047.3</v>
      </c>
      <c r="K30" s="399">
        <v>42047.6</v>
      </c>
      <c r="L30" s="12">
        <f>IF(F30="","",(K30-J30)*24)</f>
        <v>7.199999999895226</v>
      </c>
      <c r="M30" s="13">
        <f>IF(F30="","",ROUND((K30-J30)*24*60,0))</f>
        <v>432</v>
      </c>
      <c r="N30" s="401" t="s">
        <v>87</v>
      </c>
      <c r="O30" s="402" t="str">
        <f>IF(F30="","","--")</f>
        <v>--</v>
      </c>
      <c r="P30" s="188">
        <f>IF(N30="P",ROUND(M30/60,2)*I30*$L$16*0.01,"--")</f>
        <v>234.01818000000003</v>
      </c>
      <c r="Q30" s="193" t="str">
        <f>IF(N30="RP",I30*O30*ROUND(L30/60,2)*0.01*M30/100,"--")</f>
        <v>--</v>
      </c>
      <c r="R30" s="198" t="str">
        <f>IF(N30="F",I30*$L$16,"--")</f>
        <v>--</v>
      </c>
      <c r="S30" s="199" t="str">
        <f>IF(AND(M30&gt;10,N30="F"),I30*$L$16*IF(M30&gt;180,3,ROUND((M30)/60,2)),"--")</f>
        <v>--</v>
      </c>
      <c r="T30" s="200" t="str">
        <f>IF(AND(M30&gt;180,N30="F"),(ROUND(M30/60,2)-3)*I30*$L$16*0.1,"--")</f>
        <v>--</v>
      </c>
      <c r="U30" s="213" t="str">
        <f>IF(N30="R",I30*$L$16*O30/100,"--")</f>
        <v>--</v>
      </c>
      <c r="V30" s="217" t="str">
        <f>IF(AND(M30&gt;10,N30="R"),I30*$L$16*O30/100*IF(M30&gt;180,3,ROUND(M30/60,2)),"--")</f>
        <v>--</v>
      </c>
      <c r="W30" s="221" t="str">
        <f>IF(AND(M30&gt;180,N30="R"),(ROUND(M30/60,2)-3)*I30*$L$16*0.1*O30/100,"--")</f>
        <v>--</v>
      </c>
      <c r="X30" s="226" t="str">
        <f>IF(N30="RF",ROUND(M30/60,2)*I30*$L$16*0.1,"--")</f>
        <v>--</v>
      </c>
      <c r="Y30" s="231" t="str">
        <f>IF(N30="RR",ROUND(M30/60,2)*I30*$L$16*0.1*O30/100,"--")</f>
        <v>--</v>
      </c>
      <c r="Z30" s="406" t="s">
        <v>88</v>
      </c>
      <c r="AA30" s="28">
        <f>IF(F30="","",SUM(P30:Y30)*IF(Z30="SI",1,2))</f>
        <v>234.01818000000003</v>
      </c>
      <c r="AB30" s="285"/>
    </row>
    <row r="31" spans="1:28" s="7" customFormat="1" ht="15">
      <c r="A31" s="6"/>
      <c r="B31" s="65"/>
      <c r="C31" s="388">
        <v>11</v>
      </c>
      <c r="D31" s="385">
        <v>284862</v>
      </c>
      <c r="E31" s="385">
        <v>3565</v>
      </c>
      <c r="F31" s="389" t="s">
        <v>93</v>
      </c>
      <c r="G31" s="394">
        <v>132</v>
      </c>
      <c r="H31" s="395">
        <v>55</v>
      </c>
      <c r="I31" s="175">
        <f t="shared" si="0"/>
        <v>238.35185000000004</v>
      </c>
      <c r="J31" s="399">
        <v>42048.129166666666</v>
      </c>
      <c r="K31" s="399">
        <v>42048.13263888889</v>
      </c>
      <c r="L31" s="12">
        <f t="shared" si="1"/>
        <v>0.0833333334303461</v>
      </c>
      <c r="M31" s="13">
        <f t="shared" si="2"/>
        <v>5</v>
      </c>
      <c r="N31" s="401" t="s">
        <v>91</v>
      </c>
      <c r="O31" s="402" t="str">
        <f t="shared" si="3"/>
        <v>--</v>
      </c>
      <c r="P31" s="188" t="str">
        <f t="shared" si="4"/>
        <v>--</v>
      </c>
      <c r="Q31" s="193" t="str">
        <f t="shared" si="5"/>
        <v>--</v>
      </c>
      <c r="R31" s="198">
        <f t="shared" si="6"/>
        <v>7150.555500000001</v>
      </c>
      <c r="S31" s="199" t="str">
        <f t="shared" si="7"/>
        <v>--</v>
      </c>
      <c r="T31" s="200" t="str">
        <f t="shared" si="8"/>
        <v>--</v>
      </c>
      <c r="U31" s="213" t="str">
        <f t="shared" si="9"/>
        <v>--</v>
      </c>
      <c r="V31" s="217" t="str">
        <f t="shared" si="10"/>
        <v>--</v>
      </c>
      <c r="W31" s="221" t="str">
        <f t="shared" si="11"/>
        <v>--</v>
      </c>
      <c r="X31" s="226" t="str">
        <f t="shared" si="12"/>
        <v>--</v>
      </c>
      <c r="Y31" s="231" t="str">
        <f t="shared" si="13"/>
        <v>--</v>
      </c>
      <c r="Z31" s="406" t="s">
        <v>88</v>
      </c>
      <c r="AA31" s="28">
        <f t="shared" si="14"/>
        <v>7150.555500000001</v>
      </c>
      <c r="AB31" s="285"/>
    </row>
    <row r="32" spans="1:28" s="7" customFormat="1" ht="15">
      <c r="A32" s="6"/>
      <c r="B32" s="65"/>
      <c r="C32" s="388">
        <v>12</v>
      </c>
      <c r="D32" s="385">
        <v>284866</v>
      </c>
      <c r="E32" s="385">
        <v>4788</v>
      </c>
      <c r="F32" s="389" t="s">
        <v>94</v>
      </c>
      <c r="G32" s="394">
        <v>132</v>
      </c>
      <c r="H32" s="395">
        <v>19.299999237060547</v>
      </c>
      <c r="I32" s="175">
        <f t="shared" si="0"/>
        <v>108.34175000000002</v>
      </c>
      <c r="J32" s="399">
        <v>42049.3375</v>
      </c>
      <c r="K32" s="399">
        <v>42049.489583333336</v>
      </c>
      <c r="L32" s="12">
        <f t="shared" si="1"/>
        <v>3.650000000023283</v>
      </c>
      <c r="M32" s="13">
        <f t="shared" si="2"/>
        <v>219</v>
      </c>
      <c r="N32" s="401" t="s">
        <v>87</v>
      </c>
      <c r="O32" s="402" t="str">
        <f t="shared" si="3"/>
        <v>--</v>
      </c>
      <c r="P32" s="188">
        <f t="shared" si="4"/>
        <v>118.63421625000001</v>
      </c>
      <c r="Q32" s="193" t="str">
        <f t="shared" si="5"/>
        <v>--</v>
      </c>
      <c r="R32" s="198" t="str">
        <f t="shared" si="6"/>
        <v>--</v>
      </c>
      <c r="S32" s="199" t="str">
        <f t="shared" si="7"/>
        <v>--</v>
      </c>
      <c r="T32" s="200" t="str">
        <f t="shared" si="8"/>
        <v>--</v>
      </c>
      <c r="U32" s="213" t="str">
        <f t="shared" si="9"/>
        <v>--</v>
      </c>
      <c r="V32" s="217" t="str">
        <f t="shared" si="10"/>
        <v>--</v>
      </c>
      <c r="W32" s="221" t="str">
        <f t="shared" si="11"/>
        <v>--</v>
      </c>
      <c r="X32" s="226" t="str">
        <f t="shared" si="12"/>
        <v>--</v>
      </c>
      <c r="Y32" s="231" t="str">
        <f t="shared" si="13"/>
        <v>--</v>
      </c>
      <c r="Z32" s="406" t="s">
        <v>88</v>
      </c>
      <c r="AA32" s="28">
        <f t="shared" si="14"/>
        <v>118.63421625000001</v>
      </c>
      <c r="AB32" s="285"/>
    </row>
    <row r="33" spans="1:28" s="7" customFormat="1" ht="15">
      <c r="A33" s="6"/>
      <c r="B33" s="65"/>
      <c r="C33" s="388">
        <v>13</v>
      </c>
      <c r="D33" s="385">
        <v>284867</v>
      </c>
      <c r="E33" s="385">
        <v>308</v>
      </c>
      <c r="F33" s="389" t="s">
        <v>95</v>
      </c>
      <c r="G33" s="394">
        <v>132</v>
      </c>
      <c r="H33" s="395">
        <v>21.780000686645508</v>
      </c>
      <c r="I33" s="175">
        <f t="shared" si="0"/>
        <v>108.34175000000002</v>
      </c>
      <c r="J33" s="399">
        <v>42049.879166666666</v>
      </c>
      <c r="K33" s="399">
        <v>42049.881944444445</v>
      </c>
      <c r="L33" s="12">
        <f t="shared" si="1"/>
        <v>0.06666666670935228</v>
      </c>
      <c r="M33" s="13">
        <f t="shared" si="2"/>
        <v>4</v>
      </c>
      <c r="N33" s="401" t="s">
        <v>91</v>
      </c>
      <c r="O33" s="402" t="str">
        <f t="shared" si="3"/>
        <v>--</v>
      </c>
      <c r="P33" s="188" t="str">
        <f t="shared" si="4"/>
        <v>--</v>
      </c>
      <c r="Q33" s="193" t="str">
        <f t="shared" si="5"/>
        <v>--</v>
      </c>
      <c r="R33" s="198">
        <f t="shared" si="6"/>
        <v>3250.2525000000005</v>
      </c>
      <c r="S33" s="199" t="str">
        <f t="shared" si="7"/>
        <v>--</v>
      </c>
      <c r="T33" s="200" t="str">
        <f t="shared" si="8"/>
        <v>--</v>
      </c>
      <c r="U33" s="213" t="str">
        <f t="shared" si="9"/>
        <v>--</v>
      </c>
      <c r="V33" s="217" t="str">
        <f t="shared" si="10"/>
        <v>--</v>
      </c>
      <c r="W33" s="221" t="str">
        <f t="shared" si="11"/>
        <v>--</v>
      </c>
      <c r="X33" s="226" t="str">
        <f t="shared" si="12"/>
        <v>--</v>
      </c>
      <c r="Y33" s="231" t="str">
        <f t="shared" si="13"/>
        <v>--</v>
      </c>
      <c r="Z33" s="406" t="s">
        <v>88</v>
      </c>
      <c r="AA33" s="28">
        <f t="shared" si="14"/>
        <v>3250.2525000000005</v>
      </c>
      <c r="AB33" s="8"/>
    </row>
    <row r="34" spans="1:28" s="7" customFormat="1" ht="15">
      <c r="A34" s="6"/>
      <c r="B34" s="65"/>
      <c r="C34" s="388">
        <v>14</v>
      </c>
      <c r="D34" s="385">
        <v>285061</v>
      </c>
      <c r="E34" s="385">
        <v>4249</v>
      </c>
      <c r="F34" s="389" t="s">
        <v>96</v>
      </c>
      <c r="G34" s="394">
        <v>132</v>
      </c>
      <c r="H34" s="395">
        <v>60</v>
      </c>
      <c r="I34" s="175">
        <f t="shared" si="0"/>
        <v>260.02020000000005</v>
      </c>
      <c r="J34" s="399">
        <v>42051.222916666666</v>
      </c>
      <c r="K34" s="399">
        <v>42051.23055555556</v>
      </c>
      <c r="L34" s="12">
        <f t="shared" si="1"/>
        <v>0.18333333340706304</v>
      </c>
      <c r="M34" s="13">
        <f t="shared" si="2"/>
        <v>11</v>
      </c>
      <c r="N34" s="401" t="s">
        <v>91</v>
      </c>
      <c r="O34" s="402" t="str">
        <f t="shared" si="3"/>
        <v>--</v>
      </c>
      <c r="P34" s="188" t="str">
        <f t="shared" si="4"/>
        <v>--</v>
      </c>
      <c r="Q34" s="193" t="str">
        <f t="shared" si="5"/>
        <v>--</v>
      </c>
      <c r="R34" s="198">
        <f t="shared" si="6"/>
        <v>7800.606000000002</v>
      </c>
      <c r="S34" s="199">
        <f t="shared" si="7"/>
        <v>1404.1090800000002</v>
      </c>
      <c r="T34" s="200" t="str">
        <f t="shared" si="8"/>
        <v>--</v>
      </c>
      <c r="U34" s="213" t="str">
        <f t="shared" si="9"/>
        <v>--</v>
      </c>
      <c r="V34" s="217" t="str">
        <f t="shared" si="10"/>
        <v>--</v>
      </c>
      <c r="W34" s="221" t="str">
        <f t="shared" si="11"/>
        <v>--</v>
      </c>
      <c r="X34" s="226" t="str">
        <f t="shared" si="12"/>
        <v>--</v>
      </c>
      <c r="Y34" s="231" t="str">
        <f t="shared" si="13"/>
        <v>--</v>
      </c>
      <c r="Z34" s="406" t="s">
        <v>88</v>
      </c>
      <c r="AA34" s="28">
        <f t="shared" si="14"/>
        <v>9204.715080000002</v>
      </c>
      <c r="AB34" s="8"/>
    </row>
    <row r="35" spans="1:28" s="7" customFormat="1" ht="15">
      <c r="A35" s="6"/>
      <c r="B35" s="65"/>
      <c r="C35" s="388">
        <v>15</v>
      </c>
      <c r="D35" s="385">
        <v>285065</v>
      </c>
      <c r="E35" s="385">
        <v>3773</v>
      </c>
      <c r="F35" s="389" t="s">
        <v>97</v>
      </c>
      <c r="G35" s="394">
        <v>132</v>
      </c>
      <c r="H35" s="395">
        <v>222</v>
      </c>
      <c r="I35" s="175">
        <f t="shared" si="0"/>
        <v>962.0747400000001</v>
      </c>
      <c r="J35" s="399">
        <v>42053.12569444445</v>
      </c>
      <c r="K35" s="399">
        <v>42053.15694444445</v>
      </c>
      <c r="L35" s="12">
        <f t="shared" si="1"/>
        <v>0.75</v>
      </c>
      <c r="M35" s="13">
        <f t="shared" si="2"/>
        <v>45</v>
      </c>
      <c r="N35" s="401" t="s">
        <v>91</v>
      </c>
      <c r="O35" s="402" t="str">
        <f t="shared" si="3"/>
        <v>--</v>
      </c>
      <c r="P35" s="188" t="str">
        <f t="shared" si="4"/>
        <v>--</v>
      </c>
      <c r="Q35" s="193" t="str">
        <f t="shared" si="5"/>
        <v>--</v>
      </c>
      <c r="R35" s="198">
        <f t="shared" si="6"/>
        <v>28862.242200000004</v>
      </c>
      <c r="S35" s="199">
        <f t="shared" si="7"/>
        <v>21646.681650000002</v>
      </c>
      <c r="T35" s="200" t="str">
        <f t="shared" si="8"/>
        <v>--</v>
      </c>
      <c r="U35" s="213" t="str">
        <f t="shared" si="9"/>
        <v>--</v>
      </c>
      <c r="V35" s="217" t="str">
        <f t="shared" si="10"/>
        <v>--</v>
      </c>
      <c r="W35" s="221" t="str">
        <f t="shared" si="11"/>
        <v>--</v>
      </c>
      <c r="X35" s="226" t="str">
        <f t="shared" si="12"/>
        <v>--</v>
      </c>
      <c r="Y35" s="231" t="str">
        <f t="shared" si="13"/>
        <v>--</v>
      </c>
      <c r="Z35" s="406" t="s">
        <v>88</v>
      </c>
      <c r="AA35" s="28">
        <f t="shared" si="14"/>
        <v>50508.92385000001</v>
      </c>
      <c r="AB35" s="8"/>
    </row>
    <row r="36" spans="1:28" s="7" customFormat="1" ht="15">
      <c r="A36" s="6"/>
      <c r="B36" s="65"/>
      <c r="C36" s="388">
        <v>16</v>
      </c>
      <c r="D36" s="385">
        <v>285066</v>
      </c>
      <c r="E36" s="385">
        <v>290</v>
      </c>
      <c r="F36" s="389" t="s">
        <v>98</v>
      </c>
      <c r="G36" s="394">
        <v>132</v>
      </c>
      <c r="H36" s="395">
        <v>220</v>
      </c>
      <c r="I36" s="175">
        <f t="shared" si="0"/>
        <v>953.4074000000002</v>
      </c>
      <c r="J36" s="399">
        <v>42053.12569444445</v>
      </c>
      <c r="K36" s="399">
        <v>42053.12986111111</v>
      </c>
      <c r="L36" s="12">
        <f t="shared" si="1"/>
        <v>0.09999999997671694</v>
      </c>
      <c r="M36" s="13">
        <f t="shared" si="2"/>
        <v>6</v>
      </c>
      <c r="N36" s="401" t="s">
        <v>91</v>
      </c>
      <c r="O36" s="402" t="str">
        <f t="shared" si="3"/>
        <v>--</v>
      </c>
      <c r="P36" s="188" t="str">
        <f t="shared" si="4"/>
        <v>--</v>
      </c>
      <c r="Q36" s="193" t="str">
        <f t="shared" si="5"/>
        <v>--</v>
      </c>
      <c r="R36" s="198">
        <f t="shared" si="6"/>
        <v>28602.222000000005</v>
      </c>
      <c r="S36" s="199" t="str">
        <f t="shared" si="7"/>
        <v>--</v>
      </c>
      <c r="T36" s="200" t="str">
        <f t="shared" si="8"/>
        <v>--</v>
      </c>
      <c r="U36" s="213" t="str">
        <f t="shared" si="9"/>
        <v>--</v>
      </c>
      <c r="V36" s="217" t="str">
        <f t="shared" si="10"/>
        <v>--</v>
      </c>
      <c r="W36" s="221" t="str">
        <f t="shared" si="11"/>
        <v>--</v>
      </c>
      <c r="X36" s="226" t="str">
        <f t="shared" si="12"/>
        <v>--</v>
      </c>
      <c r="Y36" s="231" t="str">
        <f t="shared" si="13"/>
        <v>--</v>
      </c>
      <c r="Z36" s="406" t="s">
        <v>88</v>
      </c>
      <c r="AA36" s="28">
        <f t="shared" si="14"/>
        <v>28602.222000000005</v>
      </c>
      <c r="AB36" s="8"/>
    </row>
    <row r="37" spans="1:28" s="7" customFormat="1" ht="15">
      <c r="A37" s="6"/>
      <c r="B37" s="65"/>
      <c r="C37" s="388">
        <v>17</v>
      </c>
      <c r="D37" s="385">
        <v>285069</v>
      </c>
      <c r="E37" s="385">
        <v>3621</v>
      </c>
      <c r="F37" s="389" t="s">
        <v>99</v>
      </c>
      <c r="G37" s="394">
        <v>132</v>
      </c>
      <c r="H37" s="395">
        <v>56</v>
      </c>
      <c r="I37" s="175">
        <f t="shared" si="0"/>
        <v>242.68552000000003</v>
      </c>
      <c r="J37" s="399">
        <v>42053.71944444445</v>
      </c>
      <c r="K37" s="399">
        <v>42053.84375</v>
      </c>
      <c r="L37" s="12">
        <f t="shared" si="1"/>
        <v>2.983333333279006</v>
      </c>
      <c r="M37" s="13">
        <f t="shared" si="2"/>
        <v>179</v>
      </c>
      <c r="N37" s="401" t="s">
        <v>91</v>
      </c>
      <c r="O37" s="402" t="str">
        <f t="shared" si="3"/>
        <v>--</v>
      </c>
      <c r="P37" s="188" t="str">
        <f t="shared" si="4"/>
        <v>--</v>
      </c>
      <c r="Q37" s="193" t="str">
        <f t="shared" si="5"/>
        <v>--</v>
      </c>
      <c r="R37" s="198">
        <f t="shared" si="6"/>
        <v>7280.565600000001</v>
      </c>
      <c r="S37" s="199">
        <f t="shared" si="7"/>
        <v>21696.085488</v>
      </c>
      <c r="T37" s="200" t="str">
        <f t="shared" si="8"/>
        <v>--</v>
      </c>
      <c r="U37" s="213" t="str">
        <f t="shared" si="9"/>
        <v>--</v>
      </c>
      <c r="V37" s="217" t="str">
        <f t="shared" si="10"/>
        <v>--</v>
      </c>
      <c r="W37" s="221" t="str">
        <f t="shared" si="11"/>
        <v>--</v>
      </c>
      <c r="X37" s="226" t="str">
        <f t="shared" si="12"/>
        <v>--</v>
      </c>
      <c r="Y37" s="231" t="str">
        <f t="shared" si="13"/>
        <v>--</v>
      </c>
      <c r="Z37" s="406" t="s">
        <v>88</v>
      </c>
      <c r="AA37" s="28">
        <f t="shared" si="14"/>
        <v>28976.651088000002</v>
      </c>
      <c r="AB37" s="8"/>
    </row>
    <row r="38" spans="1:28" s="7" customFormat="1" ht="15">
      <c r="A38" s="6"/>
      <c r="B38" s="65"/>
      <c r="C38" s="388">
        <v>18</v>
      </c>
      <c r="D38" s="385">
        <v>285070</v>
      </c>
      <c r="E38" s="385">
        <v>308</v>
      </c>
      <c r="F38" s="389" t="s">
        <v>95</v>
      </c>
      <c r="G38" s="394">
        <v>132</v>
      </c>
      <c r="H38" s="395">
        <v>21.780000686645508</v>
      </c>
      <c r="I38" s="175">
        <f t="shared" si="0"/>
        <v>108.34175000000002</v>
      </c>
      <c r="J38" s="399">
        <v>42053.885416666664</v>
      </c>
      <c r="K38" s="399">
        <v>42056.56805555556</v>
      </c>
      <c r="L38" s="12">
        <f t="shared" si="1"/>
        <v>64.38333333347691</v>
      </c>
      <c r="M38" s="13">
        <f t="shared" si="2"/>
        <v>3863</v>
      </c>
      <c r="N38" s="401" t="s">
        <v>91</v>
      </c>
      <c r="O38" s="402" t="str">
        <f t="shared" si="3"/>
        <v>--</v>
      </c>
      <c r="P38" s="188" t="str">
        <f t="shared" si="4"/>
        <v>--</v>
      </c>
      <c r="Q38" s="193" t="str">
        <f t="shared" si="5"/>
        <v>--</v>
      </c>
      <c r="R38" s="198">
        <f t="shared" si="6"/>
        <v>3250.2525000000005</v>
      </c>
      <c r="S38" s="199">
        <f t="shared" si="7"/>
        <v>9750.757500000002</v>
      </c>
      <c r="T38" s="200">
        <f t="shared" si="8"/>
        <v>19950.049845</v>
      </c>
      <c r="U38" s="213" t="str">
        <f t="shared" si="9"/>
        <v>--</v>
      </c>
      <c r="V38" s="217" t="str">
        <f t="shared" si="10"/>
        <v>--</v>
      </c>
      <c r="W38" s="221" t="str">
        <f t="shared" si="11"/>
        <v>--</v>
      </c>
      <c r="X38" s="226" t="str">
        <f t="shared" si="12"/>
        <v>--</v>
      </c>
      <c r="Y38" s="231" t="str">
        <f t="shared" si="13"/>
        <v>--</v>
      </c>
      <c r="Z38" s="406" t="s">
        <v>88</v>
      </c>
      <c r="AA38" s="28">
        <f t="shared" si="14"/>
        <v>32951.059845</v>
      </c>
      <c r="AB38" s="8"/>
    </row>
    <row r="39" spans="1:28" s="7" customFormat="1" ht="15">
      <c r="A39" s="6"/>
      <c r="B39" s="65"/>
      <c r="C39" s="388">
        <v>19</v>
      </c>
      <c r="D39" s="385">
        <v>285419</v>
      </c>
      <c r="E39" s="385">
        <v>4836</v>
      </c>
      <c r="F39" s="389" t="s">
        <v>125</v>
      </c>
      <c r="G39" s="394">
        <v>132</v>
      </c>
      <c r="H39" s="395">
        <v>10.6</v>
      </c>
      <c r="I39" s="175">
        <f t="shared" si="0"/>
        <v>108.34175000000002</v>
      </c>
      <c r="J39" s="399">
        <v>42060.3125</v>
      </c>
      <c r="K39" s="399">
        <v>42060.70625</v>
      </c>
      <c r="L39" s="12">
        <f t="shared" si="1"/>
        <v>9.45000000006985</v>
      </c>
      <c r="M39" s="13">
        <f t="shared" si="2"/>
        <v>567</v>
      </c>
      <c r="N39" s="401" t="s">
        <v>87</v>
      </c>
      <c r="O39" s="402" t="str">
        <f t="shared" si="3"/>
        <v>--</v>
      </c>
      <c r="P39" s="188">
        <f t="shared" si="4"/>
        <v>307.14886125000004</v>
      </c>
      <c r="Q39" s="193" t="str">
        <f t="shared" si="5"/>
        <v>--</v>
      </c>
      <c r="R39" s="198" t="str">
        <f t="shared" si="6"/>
        <v>--</v>
      </c>
      <c r="S39" s="199" t="str">
        <f t="shared" si="7"/>
        <v>--</v>
      </c>
      <c r="T39" s="200" t="str">
        <f t="shared" si="8"/>
        <v>--</v>
      </c>
      <c r="U39" s="213" t="str">
        <f t="shared" si="9"/>
        <v>--</v>
      </c>
      <c r="V39" s="217" t="str">
        <f t="shared" si="10"/>
        <v>--</v>
      </c>
      <c r="W39" s="221" t="str">
        <f t="shared" si="11"/>
        <v>--</v>
      </c>
      <c r="X39" s="226" t="str">
        <f t="shared" si="12"/>
        <v>--</v>
      </c>
      <c r="Y39" s="231" t="str">
        <f t="shared" si="13"/>
        <v>--</v>
      </c>
      <c r="Z39" s="406" t="s">
        <v>88</v>
      </c>
      <c r="AA39" s="28">
        <f t="shared" si="14"/>
        <v>307.14886125000004</v>
      </c>
      <c r="AB39" s="285"/>
    </row>
    <row r="40" spans="1:28" s="7" customFormat="1" ht="15">
      <c r="A40" s="6"/>
      <c r="B40" s="65"/>
      <c r="C40" s="388">
        <v>20</v>
      </c>
      <c r="D40" s="385">
        <v>285436</v>
      </c>
      <c r="E40" s="385">
        <v>4836</v>
      </c>
      <c r="F40" s="389" t="s">
        <v>125</v>
      </c>
      <c r="G40" s="394">
        <v>132</v>
      </c>
      <c r="H40" s="395">
        <v>10.6</v>
      </c>
      <c r="I40" s="175">
        <f t="shared" si="0"/>
        <v>108.34175000000002</v>
      </c>
      <c r="J40" s="399">
        <v>42061.30069444444</v>
      </c>
      <c r="K40" s="399">
        <v>42061.544444444444</v>
      </c>
      <c r="L40" s="12">
        <f t="shared" si="1"/>
        <v>5.850000000034925</v>
      </c>
      <c r="M40" s="13">
        <f t="shared" si="2"/>
        <v>351</v>
      </c>
      <c r="N40" s="401" t="s">
        <v>87</v>
      </c>
      <c r="O40" s="402" t="str">
        <f t="shared" si="3"/>
        <v>--</v>
      </c>
      <c r="P40" s="188">
        <f t="shared" si="4"/>
        <v>190.13977125000005</v>
      </c>
      <c r="Q40" s="193" t="str">
        <f t="shared" si="5"/>
        <v>--</v>
      </c>
      <c r="R40" s="198" t="str">
        <f t="shared" si="6"/>
        <v>--</v>
      </c>
      <c r="S40" s="199" t="str">
        <f t="shared" si="7"/>
        <v>--</v>
      </c>
      <c r="T40" s="200" t="str">
        <f t="shared" si="8"/>
        <v>--</v>
      </c>
      <c r="U40" s="213" t="str">
        <f t="shared" si="9"/>
        <v>--</v>
      </c>
      <c r="V40" s="217" t="str">
        <f t="shared" si="10"/>
        <v>--</v>
      </c>
      <c r="W40" s="221" t="str">
        <f t="shared" si="11"/>
        <v>--</v>
      </c>
      <c r="X40" s="226" t="str">
        <f t="shared" si="12"/>
        <v>--</v>
      </c>
      <c r="Y40" s="231" t="str">
        <f t="shared" si="13"/>
        <v>--</v>
      </c>
      <c r="Z40" s="406" t="s">
        <v>88</v>
      </c>
      <c r="AA40" s="28">
        <f t="shared" si="14"/>
        <v>190.13977125000005</v>
      </c>
      <c r="AB40" s="285"/>
    </row>
    <row r="41" spans="1:28" s="7" customFormat="1" ht="15">
      <c r="A41" s="6"/>
      <c r="B41" s="65"/>
      <c r="C41" s="388">
        <v>21</v>
      </c>
      <c r="D41" s="385">
        <v>285440</v>
      </c>
      <c r="E41" s="385">
        <v>4836</v>
      </c>
      <c r="F41" s="389" t="s">
        <v>125</v>
      </c>
      <c r="G41" s="394">
        <v>132</v>
      </c>
      <c r="H41" s="395">
        <v>10.6</v>
      </c>
      <c r="I41" s="175">
        <f t="shared" si="0"/>
        <v>108.34175000000002</v>
      </c>
      <c r="J41" s="399">
        <v>42062.319444444445</v>
      </c>
      <c r="K41" s="399">
        <v>42062.37152777778</v>
      </c>
      <c r="L41" s="12">
        <f t="shared" si="1"/>
        <v>1.2500000000582077</v>
      </c>
      <c r="M41" s="13">
        <f t="shared" si="2"/>
        <v>75</v>
      </c>
      <c r="N41" s="401" t="s">
        <v>87</v>
      </c>
      <c r="O41" s="402" t="str">
        <f t="shared" si="3"/>
        <v>--</v>
      </c>
      <c r="P41" s="188">
        <f t="shared" si="4"/>
        <v>40.62815625000001</v>
      </c>
      <c r="Q41" s="193" t="str">
        <f t="shared" si="5"/>
        <v>--</v>
      </c>
      <c r="R41" s="198" t="str">
        <f t="shared" si="6"/>
        <v>--</v>
      </c>
      <c r="S41" s="199" t="str">
        <f t="shared" si="7"/>
        <v>--</v>
      </c>
      <c r="T41" s="200" t="str">
        <f t="shared" si="8"/>
        <v>--</v>
      </c>
      <c r="U41" s="213" t="str">
        <f t="shared" si="9"/>
        <v>--</v>
      </c>
      <c r="V41" s="217" t="str">
        <f t="shared" si="10"/>
        <v>--</v>
      </c>
      <c r="W41" s="221" t="str">
        <f t="shared" si="11"/>
        <v>--</v>
      </c>
      <c r="X41" s="226" t="str">
        <f t="shared" si="12"/>
        <v>--</v>
      </c>
      <c r="Y41" s="231" t="str">
        <f t="shared" si="13"/>
        <v>--</v>
      </c>
      <c r="Z41" s="406" t="s">
        <v>88</v>
      </c>
      <c r="AA41" s="28">
        <f t="shared" si="14"/>
        <v>40.62815625000001</v>
      </c>
      <c r="AB41" s="285"/>
    </row>
    <row r="42" spans="1:28" s="7" customFormat="1" ht="15">
      <c r="A42" s="6"/>
      <c r="B42" s="65"/>
      <c r="C42" s="388">
        <v>22</v>
      </c>
      <c r="D42" s="385">
        <v>285441</v>
      </c>
      <c r="E42" s="385">
        <v>310</v>
      </c>
      <c r="F42" s="389" t="s">
        <v>100</v>
      </c>
      <c r="G42" s="394">
        <v>132</v>
      </c>
      <c r="H42" s="395">
        <v>3.299999952316284</v>
      </c>
      <c r="I42" s="175">
        <f t="shared" si="0"/>
        <v>108.34175000000002</v>
      </c>
      <c r="J42" s="399">
        <v>42062.336805555555</v>
      </c>
      <c r="K42" s="399">
        <v>42062.46805555555</v>
      </c>
      <c r="L42" s="12">
        <f t="shared" si="1"/>
        <v>3.1499999999650754</v>
      </c>
      <c r="M42" s="13">
        <f t="shared" si="2"/>
        <v>189</v>
      </c>
      <c r="N42" s="401" t="s">
        <v>87</v>
      </c>
      <c r="O42" s="402" t="str">
        <f t="shared" si="3"/>
        <v>--</v>
      </c>
      <c r="P42" s="188">
        <f t="shared" si="4"/>
        <v>102.38295375000001</v>
      </c>
      <c r="Q42" s="193" t="str">
        <f t="shared" si="5"/>
        <v>--</v>
      </c>
      <c r="R42" s="198" t="str">
        <f t="shared" si="6"/>
        <v>--</v>
      </c>
      <c r="S42" s="199" t="str">
        <f t="shared" si="7"/>
        <v>--</v>
      </c>
      <c r="T42" s="200" t="str">
        <f t="shared" si="8"/>
        <v>--</v>
      </c>
      <c r="U42" s="213" t="str">
        <f t="shared" si="9"/>
        <v>--</v>
      </c>
      <c r="V42" s="217" t="str">
        <f t="shared" si="10"/>
        <v>--</v>
      </c>
      <c r="W42" s="221" t="str">
        <f t="shared" si="11"/>
        <v>--</v>
      </c>
      <c r="X42" s="226" t="str">
        <f t="shared" si="12"/>
        <v>--</v>
      </c>
      <c r="Y42" s="231" t="str">
        <f t="shared" si="13"/>
        <v>--</v>
      </c>
      <c r="Z42" s="406" t="s">
        <v>88</v>
      </c>
      <c r="AA42" s="28">
        <f t="shared" si="14"/>
        <v>102.38295375000001</v>
      </c>
      <c r="AB42" s="8"/>
    </row>
    <row r="43" spans="1:28" s="7" customFormat="1" ht="15">
      <c r="A43" s="6"/>
      <c r="B43" s="65"/>
      <c r="C43" s="388">
        <v>23</v>
      </c>
      <c r="D43" s="385">
        <v>285442</v>
      </c>
      <c r="E43" s="385">
        <v>291</v>
      </c>
      <c r="F43" s="389" t="s">
        <v>101</v>
      </c>
      <c r="G43" s="394">
        <v>132</v>
      </c>
      <c r="H43" s="395">
        <v>76</v>
      </c>
      <c r="I43" s="175">
        <f t="shared" si="0"/>
        <v>329.35892000000007</v>
      </c>
      <c r="J43" s="399">
        <v>42062.40694444445</v>
      </c>
      <c r="K43" s="399">
        <v>42062.43125</v>
      </c>
      <c r="L43" s="12">
        <f t="shared" si="1"/>
        <v>0.5833333333139308</v>
      </c>
      <c r="M43" s="13">
        <f t="shared" si="2"/>
        <v>35</v>
      </c>
      <c r="N43" s="401" t="s">
        <v>91</v>
      </c>
      <c r="O43" s="402" t="str">
        <f t="shared" si="3"/>
        <v>--</v>
      </c>
      <c r="P43" s="188" t="str">
        <f t="shared" si="4"/>
        <v>--</v>
      </c>
      <c r="Q43" s="193" t="str">
        <f t="shared" si="5"/>
        <v>--</v>
      </c>
      <c r="R43" s="198">
        <f t="shared" si="6"/>
        <v>9880.767600000003</v>
      </c>
      <c r="S43" s="199">
        <f t="shared" si="7"/>
        <v>5730.845208000002</v>
      </c>
      <c r="T43" s="200" t="str">
        <f t="shared" si="8"/>
        <v>--</v>
      </c>
      <c r="U43" s="213" t="str">
        <f t="shared" si="9"/>
        <v>--</v>
      </c>
      <c r="V43" s="217" t="str">
        <f t="shared" si="10"/>
        <v>--</v>
      </c>
      <c r="W43" s="221" t="str">
        <f t="shared" si="11"/>
        <v>--</v>
      </c>
      <c r="X43" s="226" t="str">
        <f t="shared" si="12"/>
        <v>--</v>
      </c>
      <c r="Y43" s="231" t="str">
        <f t="shared" si="13"/>
        <v>--</v>
      </c>
      <c r="Z43" s="406" t="s">
        <v>88</v>
      </c>
      <c r="AA43" s="28">
        <f t="shared" si="14"/>
        <v>15611.612808000005</v>
      </c>
      <c r="AB43" s="8"/>
    </row>
    <row r="44" spans="1:28" s="7" customFormat="1" ht="15">
      <c r="A44" s="6"/>
      <c r="B44" s="65"/>
      <c r="C44" s="388"/>
      <c r="D44" s="385"/>
      <c r="E44" s="385"/>
      <c r="F44" s="389"/>
      <c r="G44" s="394"/>
      <c r="H44" s="395"/>
      <c r="I44" s="175">
        <f t="shared" si="0"/>
        <v>108.34175000000002</v>
      </c>
      <c r="J44" s="399"/>
      <c r="K44" s="399"/>
      <c r="L44" s="12">
        <f t="shared" si="1"/>
      </c>
      <c r="M44" s="13">
        <f t="shared" si="2"/>
      </c>
      <c r="N44" s="401"/>
      <c r="O44" s="402">
        <f t="shared" si="3"/>
      </c>
      <c r="P44" s="188" t="str">
        <f t="shared" si="4"/>
        <v>--</v>
      </c>
      <c r="Q44" s="193" t="str">
        <f t="shared" si="5"/>
        <v>--</v>
      </c>
      <c r="R44" s="198" t="str">
        <f t="shared" si="6"/>
        <v>--</v>
      </c>
      <c r="S44" s="199" t="str">
        <f t="shared" si="7"/>
        <v>--</v>
      </c>
      <c r="T44" s="200" t="str">
        <f t="shared" si="8"/>
        <v>--</v>
      </c>
      <c r="U44" s="213" t="str">
        <f t="shared" si="9"/>
        <v>--</v>
      </c>
      <c r="V44" s="217" t="str">
        <f t="shared" si="10"/>
        <v>--</v>
      </c>
      <c r="W44" s="221" t="str">
        <f t="shared" si="11"/>
        <v>--</v>
      </c>
      <c r="X44" s="226" t="str">
        <f t="shared" si="12"/>
        <v>--</v>
      </c>
      <c r="Y44" s="231" t="str">
        <f t="shared" si="13"/>
        <v>--</v>
      </c>
      <c r="Z44" s="406">
        <f>IF(F44="","","SI")</f>
      </c>
      <c r="AA44" s="28">
        <f t="shared" si="14"/>
      </c>
      <c r="AB44" s="8"/>
    </row>
    <row r="45" spans="1:28" s="7" customFormat="1" ht="15">
      <c r="A45" s="6"/>
      <c r="B45" s="65"/>
      <c r="C45" s="388"/>
      <c r="D45" s="385"/>
      <c r="E45" s="385"/>
      <c r="F45" s="389"/>
      <c r="G45" s="394"/>
      <c r="H45" s="395"/>
      <c r="I45" s="175">
        <f t="shared" si="0"/>
        <v>108.34175000000002</v>
      </c>
      <c r="J45" s="399"/>
      <c r="K45" s="399"/>
      <c r="L45" s="12">
        <f t="shared" si="1"/>
      </c>
      <c r="M45" s="13">
        <f t="shared" si="2"/>
      </c>
      <c r="N45" s="401"/>
      <c r="O45" s="402">
        <f t="shared" si="3"/>
      </c>
      <c r="P45" s="188" t="str">
        <f t="shared" si="4"/>
        <v>--</v>
      </c>
      <c r="Q45" s="193" t="str">
        <f t="shared" si="5"/>
        <v>--</v>
      </c>
      <c r="R45" s="198" t="str">
        <f t="shared" si="6"/>
        <v>--</v>
      </c>
      <c r="S45" s="199" t="str">
        <f t="shared" si="7"/>
        <v>--</v>
      </c>
      <c r="T45" s="200" t="str">
        <f t="shared" si="8"/>
        <v>--</v>
      </c>
      <c r="U45" s="213" t="str">
        <f t="shared" si="9"/>
        <v>--</v>
      </c>
      <c r="V45" s="217" t="str">
        <f t="shared" si="10"/>
        <v>--</v>
      </c>
      <c r="W45" s="221" t="str">
        <f t="shared" si="11"/>
        <v>--</v>
      </c>
      <c r="X45" s="226" t="str">
        <f t="shared" si="12"/>
        <v>--</v>
      </c>
      <c r="Y45" s="231" t="str">
        <f t="shared" si="13"/>
        <v>--</v>
      </c>
      <c r="Z45" s="406">
        <f>IF(F45="","","SI")</f>
      </c>
      <c r="AA45" s="28">
        <f t="shared" si="14"/>
      </c>
      <c r="AB45" s="8"/>
    </row>
    <row r="46" spans="1:28" s="7" customFormat="1" ht="15">
      <c r="A46" s="6"/>
      <c r="B46" s="65"/>
      <c r="C46" s="388"/>
      <c r="D46" s="385"/>
      <c r="E46" s="385"/>
      <c r="F46" s="389"/>
      <c r="G46" s="394"/>
      <c r="H46" s="395"/>
      <c r="I46" s="175">
        <f t="shared" si="0"/>
        <v>108.34175000000002</v>
      </c>
      <c r="J46" s="399"/>
      <c r="K46" s="399"/>
      <c r="L46" s="12">
        <f>IF(F46="","",(K46-J46)*24)</f>
      </c>
      <c r="M46" s="13">
        <f>IF(F46="","",ROUND((K46-J46)*24*60,0))</f>
      </c>
      <c r="N46" s="401"/>
      <c r="O46" s="402">
        <f>IF(F46="","","--")</f>
      </c>
      <c r="P46" s="188" t="str">
        <f>IF(N46="P",ROUND(M46/60,2)*I46*$L$16*0.01,"--")</f>
        <v>--</v>
      </c>
      <c r="Q46" s="193" t="str">
        <f>IF(N46="RP",I46*O46*ROUND(L46/60,2)*0.01*M46/100,"--")</f>
        <v>--</v>
      </c>
      <c r="R46" s="198" t="str">
        <f>IF(N46="F",I46*$L$16,"--")</f>
        <v>--</v>
      </c>
      <c r="S46" s="199" t="str">
        <f>IF(AND(M46&gt;10,N46="F"),I46*$L$16*IF(M46&gt;180,3,ROUND((M46)/60,2)),"--")</f>
        <v>--</v>
      </c>
      <c r="T46" s="200" t="str">
        <f>IF(AND(M46&gt;180,N46="F"),(ROUND(M46/60,2)-3)*I46*$L$16*0.1,"--")</f>
        <v>--</v>
      </c>
      <c r="U46" s="213" t="str">
        <f>IF(N46="R",I46*$L$16*O46/100,"--")</f>
        <v>--</v>
      </c>
      <c r="V46" s="217" t="str">
        <f>IF(AND(M46&gt;10,N46="R"),I46*$L$16*O46/100*IF(M46&gt;180,3,ROUND(M46/60,2)),"--")</f>
        <v>--</v>
      </c>
      <c r="W46" s="221" t="str">
        <f>IF(AND(M46&gt;180,N46="R"),(ROUND(M46/60,2)-3)*I46*$L$16*0.1*O46/100,"--")</f>
        <v>--</v>
      </c>
      <c r="X46" s="226" t="str">
        <f>IF(N46="RF",ROUND(M46/60,2)*I46*$L$16*0.1,"--")</f>
        <v>--</v>
      </c>
      <c r="Y46" s="231" t="str">
        <f>IF(N46="RR",ROUND(M46/60,2)*I46*$L$16*0.1*O46/100,"--")</f>
        <v>--</v>
      </c>
      <c r="Z46" s="406">
        <f>IF(F46="","","SI")</f>
      </c>
      <c r="AA46" s="28">
        <f>IF(F46="","",SUM(P46:Y46)*IF(Z46="SI",1,2))</f>
      </c>
      <c r="AB46" s="8"/>
    </row>
    <row r="47" spans="1:28" s="7" customFormat="1" ht="15">
      <c r="A47" s="6"/>
      <c r="B47" s="65"/>
      <c r="C47" s="388"/>
      <c r="D47" s="385"/>
      <c r="E47" s="385"/>
      <c r="F47" s="389"/>
      <c r="G47" s="394"/>
      <c r="H47" s="395"/>
      <c r="I47" s="175">
        <f t="shared" si="0"/>
        <v>108.34175000000002</v>
      </c>
      <c r="J47" s="399"/>
      <c r="K47" s="399"/>
      <c r="L47" s="12">
        <f>IF(F47="","",(K47-J47)*24)</f>
      </c>
      <c r="M47" s="13">
        <f>IF(F47="","",ROUND((K47-J47)*24*60,0))</f>
      </c>
      <c r="N47" s="401"/>
      <c r="O47" s="402">
        <f>IF(F47="","","--")</f>
      </c>
      <c r="P47" s="188" t="str">
        <f>IF(N47="P",ROUND(M47/60,2)*I47*$L$16*0.01,"--")</f>
        <v>--</v>
      </c>
      <c r="Q47" s="193" t="str">
        <f>IF(N47="RP",I47*O47*ROUND(L47/60,2)*0.01*M47/100,"--")</f>
        <v>--</v>
      </c>
      <c r="R47" s="198" t="str">
        <f>IF(N47="F",I47*$L$16,"--")</f>
        <v>--</v>
      </c>
      <c r="S47" s="199" t="str">
        <f>IF(AND(M47&gt;10,N47="F"),I47*$L$16*IF(M47&gt;180,3,ROUND((M47)/60,2)),"--")</f>
        <v>--</v>
      </c>
      <c r="T47" s="200" t="str">
        <f>IF(AND(M47&gt;180,N47="F"),(ROUND(M47/60,2)-3)*I47*$L$16*0.1,"--")</f>
        <v>--</v>
      </c>
      <c r="U47" s="213" t="str">
        <f>IF(N47="R",I47*$L$16*O47/100,"--")</f>
        <v>--</v>
      </c>
      <c r="V47" s="217" t="str">
        <f>IF(AND(M47&gt;10,N47="R"),I47*$L$16*O47/100*IF(M47&gt;180,3,ROUND(M47/60,2)),"--")</f>
        <v>--</v>
      </c>
      <c r="W47" s="221" t="str">
        <f>IF(AND(M47&gt;180,N47="R"),(ROUND(M47/60,2)-3)*I47*$L$16*0.1*O47/100,"--")</f>
        <v>--</v>
      </c>
      <c r="X47" s="226" t="str">
        <f>IF(N47="RF",ROUND(M47/60,2)*I47*$L$16*0.1,"--")</f>
        <v>--</v>
      </c>
      <c r="Y47" s="231" t="str">
        <f>IF(N47="RR",ROUND(M47/60,2)*I47*$L$16*0.1*O47/100,"--")</f>
        <v>--</v>
      </c>
      <c r="Z47" s="406">
        <f>IF(F47="","","SI")</f>
      </c>
      <c r="AA47" s="28">
        <f>IF(F47="","",SUM(P47:Y47)*IF(Z47="SI",1,2))</f>
      </c>
      <c r="AB47" s="8"/>
    </row>
    <row r="48" spans="1:28" s="7" customFormat="1" ht="15">
      <c r="A48" s="6"/>
      <c r="B48" s="65"/>
      <c r="C48" s="388"/>
      <c r="D48" s="385"/>
      <c r="E48" s="385"/>
      <c r="F48" s="389"/>
      <c r="G48" s="394"/>
      <c r="H48" s="395"/>
      <c r="I48" s="175">
        <f t="shared" si="0"/>
        <v>108.34175000000002</v>
      </c>
      <c r="J48" s="399"/>
      <c r="K48" s="399"/>
      <c r="L48" s="12">
        <f>IF(F48="","",(K48-J48)*24)</f>
      </c>
      <c r="M48" s="13">
        <f>IF(F48="","",ROUND((K48-J48)*24*60,0))</f>
      </c>
      <c r="N48" s="401"/>
      <c r="O48" s="402">
        <f>IF(F48="","","--")</f>
      </c>
      <c r="P48" s="188" t="str">
        <f>IF(N48="P",ROUND(M48/60,2)*I48*$L$16*0.01,"--")</f>
        <v>--</v>
      </c>
      <c r="Q48" s="193" t="str">
        <f>IF(N48="RP",I48*O48*ROUND(L48/60,2)*0.01*M48/100,"--")</f>
        <v>--</v>
      </c>
      <c r="R48" s="198" t="str">
        <f>IF(N48="F",I48*$L$16,"--")</f>
        <v>--</v>
      </c>
      <c r="S48" s="199" t="str">
        <f>IF(AND(M48&gt;10,N48="F"),I48*$L$16*IF(M48&gt;180,3,ROUND((M48)/60,2)),"--")</f>
        <v>--</v>
      </c>
      <c r="T48" s="200" t="str">
        <f>IF(AND(M48&gt;180,N48="F"),(ROUND(M48/60,2)-3)*I48*$L$16*0.1,"--")</f>
        <v>--</v>
      </c>
      <c r="U48" s="213" t="str">
        <f>IF(N48="R",I48*$L$16*O48/100,"--")</f>
        <v>--</v>
      </c>
      <c r="V48" s="217" t="str">
        <f>IF(AND(M48&gt;10,N48="R"),I48*$L$16*O48/100*IF(M48&gt;180,3,ROUND(M48/60,2)),"--")</f>
        <v>--</v>
      </c>
      <c r="W48" s="221" t="str">
        <f>IF(AND(M48&gt;180,N48="R"),(ROUND(M48/60,2)-3)*I48*$L$16*0.1*O48/100,"--")</f>
        <v>--</v>
      </c>
      <c r="X48" s="226" t="str">
        <f>IF(N48="RF",ROUND(M48/60,2)*I48*$L$16*0.1,"--")</f>
        <v>--</v>
      </c>
      <c r="Y48" s="231" t="str">
        <f>IF(N48="RR",ROUND(M48/60,2)*I48*$L$16*0.1*O48/100,"--")</f>
        <v>--</v>
      </c>
      <c r="Z48" s="406">
        <f>IF(F48="","","SI")</f>
      </c>
      <c r="AA48" s="28">
        <f>IF(F48="","",SUM(P48:Y48)*IF(Z48="SI",1,2))</f>
      </c>
      <c r="AB48" s="8"/>
    </row>
    <row r="49" spans="1:28" s="7" customFormat="1" ht="15.75" thickBot="1">
      <c r="A49" s="6"/>
      <c r="B49" s="65"/>
      <c r="C49" s="390"/>
      <c r="D49" s="390"/>
      <c r="E49" s="390"/>
      <c r="F49" s="391"/>
      <c r="G49" s="396"/>
      <c r="H49" s="397"/>
      <c r="I49" s="176"/>
      <c r="J49" s="400"/>
      <c r="K49" s="400"/>
      <c r="L49" s="15"/>
      <c r="M49" s="15"/>
      <c r="N49" s="400"/>
      <c r="O49" s="403"/>
      <c r="P49" s="189"/>
      <c r="Q49" s="194"/>
      <c r="R49" s="201"/>
      <c r="S49" s="202"/>
      <c r="T49" s="203"/>
      <c r="U49" s="214"/>
      <c r="V49" s="218"/>
      <c r="W49" s="222"/>
      <c r="X49" s="227"/>
      <c r="Y49" s="232"/>
      <c r="Z49" s="407"/>
      <c r="AA49" s="104"/>
      <c r="AB49" s="8"/>
    </row>
    <row r="50" spans="1:28" s="7" customFormat="1" ht="17.25" thickBot="1" thickTop="1">
      <c r="A50" s="6"/>
      <c r="B50" s="65"/>
      <c r="C50" s="163" t="s">
        <v>40</v>
      </c>
      <c r="D50" s="165"/>
      <c r="E50" s="165"/>
      <c r="F50" s="164"/>
      <c r="G50" s="6"/>
      <c r="H50" s="6"/>
      <c r="I50" s="6"/>
      <c r="J50" s="6"/>
      <c r="K50" s="6"/>
      <c r="L50" s="6"/>
      <c r="M50" s="6"/>
      <c r="N50" s="6"/>
      <c r="O50" s="6"/>
      <c r="P50" s="206">
        <f aca="true" t="shared" si="15" ref="P50:Y50">SUM(P19:P49)</f>
        <v>1845.4933695000004</v>
      </c>
      <c r="Q50" s="207">
        <f t="shared" si="15"/>
        <v>0</v>
      </c>
      <c r="R50" s="233">
        <f t="shared" si="15"/>
        <v>136744.62357675936</v>
      </c>
      <c r="S50" s="233">
        <f t="shared" si="15"/>
        <v>134615.18889079933</v>
      </c>
      <c r="T50" s="233">
        <f t="shared" si="15"/>
        <v>24657.715566000003</v>
      </c>
      <c r="U50" s="234">
        <f t="shared" si="15"/>
        <v>0</v>
      </c>
      <c r="V50" s="234">
        <f t="shared" si="15"/>
        <v>0</v>
      </c>
      <c r="W50" s="234">
        <f t="shared" si="15"/>
        <v>0</v>
      </c>
      <c r="X50" s="235">
        <f t="shared" si="15"/>
        <v>0</v>
      </c>
      <c r="Y50" s="236">
        <f t="shared" si="15"/>
        <v>0</v>
      </c>
      <c r="Z50" s="6"/>
      <c r="AA50" s="172">
        <f>ROUND(SUM(AA19:AA49),2)</f>
        <v>297863.02</v>
      </c>
      <c r="AB50" s="8"/>
    </row>
    <row r="51" spans="1:28" s="169" customFormat="1" ht="13.5" thickTop="1">
      <c r="A51" s="167"/>
      <c r="B51" s="168"/>
      <c r="C51" s="165"/>
      <c r="D51" s="165"/>
      <c r="E51" s="165"/>
      <c r="F51" s="166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70"/>
    </row>
    <row r="52" spans="1:28" s="7" customFormat="1" ht="13.5" thickBot="1">
      <c r="A52" s="6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</row>
    <row r="53" spans="1:2" ht="13.5" thickTop="1">
      <c r="A53" s="1"/>
      <c r="B53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Roman,Normal"&amp;5&amp;F  - TRANSPORTE de ENERGÍA ELÉCTRICA -PJL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28125" style="0" customWidth="1"/>
    <col min="11" max="11" width="17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2" customFormat="1" ht="26.25">
      <c r="AB1" s="379"/>
    </row>
    <row r="2" spans="2:28" s="32" customFormat="1" ht="26.25">
      <c r="B2" s="427" t="str">
        <f>+'TOT-0215'!B2</f>
        <v>ANEXO V al Memorandum D.T.E.E. N°  828    /</v>
      </c>
      <c r="C2" s="35"/>
      <c r="D2" s="35"/>
      <c r="E2" s="35"/>
      <c r="F2" s="35"/>
      <c r="G2" s="10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09"/>
    </row>
    <row r="3" s="7" customFormat="1" ht="12.75">
      <c r="AB3" s="6"/>
    </row>
    <row r="4" spans="1:28" s="39" customFormat="1" ht="11.25">
      <c r="A4" s="428" t="s">
        <v>82</v>
      </c>
      <c r="B4" s="110"/>
      <c r="C4" s="428"/>
      <c r="AB4" s="40"/>
    </row>
    <row r="5" spans="1:28" s="39" customFormat="1" ht="11.25">
      <c r="A5" s="428" t="s">
        <v>83</v>
      </c>
      <c r="B5" s="110"/>
      <c r="C5" s="110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</row>
    <row r="8" spans="1:28" s="43" customFormat="1" ht="20.25">
      <c r="A8" s="44"/>
      <c r="B8" s="97"/>
      <c r="C8" s="44"/>
      <c r="D8" s="44"/>
      <c r="E8" s="44"/>
      <c r="F8" s="18" t="s">
        <v>17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7" customFormat="1" ht="12.75">
      <c r="A9" s="6"/>
      <c r="B9" s="65"/>
      <c r="C9" s="6"/>
      <c r="D9" s="6"/>
      <c r="E9" s="6"/>
      <c r="F9" s="94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7"/>
      <c r="C10" s="44"/>
      <c r="D10" s="44"/>
      <c r="E10" s="44"/>
      <c r="F10" s="18" t="s">
        <v>18</v>
      </c>
      <c r="G10" s="18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7" customFormat="1" ht="12.75">
      <c r="A11" s="6"/>
      <c r="B11" s="65"/>
      <c r="C11" s="6"/>
      <c r="D11" s="6"/>
      <c r="E11" s="6"/>
      <c r="F11" s="94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421"/>
      <c r="C12" s="44"/>
      <c r="D12" s="44"/>
      <c r="E12" s="44"/>
      <c r="F12" s="18" t="s">
        <v>126</v>
      </c>
      <c r="G12" s="18"/>
      <c r="H12" s="44"/>
      <c r="I12" s="99"/>
      <c r="J12" s="99"/>
      <c r="K12" s="99"/>
      <c r="L12" s="99"/>
      <c r="M12" s="99"/>
      <c r="N12" s="99"/>
      <c r="O12" s="99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8"/>
    </row>
    <row r="13" spans="1:28" s="7" customFormat="1" ht="12.75">
      <c r="A13" s="6"/>
      <c r="B13" s="65"/>
      <c r="C13" s="6"/>
      <c r="D13" s="6"/>
      <c r="E13" s="6"/>
      <c r="F13" s="95"/>
      <c r="G13" s="93"/>
      <c r="H13" s="6"/>
      <c r="I13" s="89"/>
      <c r="J13" s="89"/>
      <c r="K13" s="89"/>
      <c r="L13" s="89"/>
      <c r="M13" s="89"/>
      <c r="N13" s="89"/>
      <c r="O13" s="8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08" t="str">
        <f>'TOT-0215'!B14</f>
        <v>Desde el 01 al 28 de febrero de 2015</v>
      </c>
      <c r="C14" s="55"/>
      <c r="D14" s="55"/>
      <c r="E14" s="55"/>
      <c r="F14" s="55"/>
      <c r="G14" s="105"/>
      <c r="H14" s="106"/>
      <c r="I14" s="107"/>
      <c r="J14" s="107"/>
      <c r="K14" s="107"/>
      <c r="L14" s="107"/>
      <c r="M14" s="107"/>
      <c r="N14" s="107"/>
      <c r="O14" s="107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6"/>
      <c r="I15" s="89"/>
      <c r="J15" s="89"/>
      <c r="K15" s="89"/>
      <c r="L15" s="89"/>
      <c r="M15" s="89"/>
      <c r="N15" s="89"/>
      <c r="O15" s="8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0" t="s">
        <v>20</v>
      </c>
      <c r="G16" s="446">
        <v>62.8386</v>
      </c>
      <c r="H16" s="447"/>
      <c r="I16" s="6"/>
      <c r="J16"/>
      <c r="K16" s="101" t="s">
        <v>21</v>
      </c>
      <c r="L16" s="102">
        <f>30*'TOT-0215'!B13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38">
        <v>3</v>
      </c>
      <c r="D17" s="438">
        <v>4</v>
      </c>
      <c r="E17" s="438">
        <v>5</v>
      </c>
      <c r="F17" s="438">
        <v>6</v>
      </c>
      <c r="G17" s="438">
        <v>7</v>
      </c>
      <c r="H17" s="438">
        <v>8</v>
      </c>
      <c r="I17" s="438">
        <v>9</v>
      </c>
      <c r="J17" s="438">
        <v>10</v>
      </c>
      <c r="K17" s="438">
        <v>11</v>
      </c>
      <c r="L17" s="438">
        <v>12</v>
      </c>
      <c r="M17" s="438">
        <v>13</v>
      </c>
      <c r="N17" s="438">
        <v>14</v>
      </c>
      <c r="O17" s="438">
        <v>15</v>
      </c>
      <c r="P17" s="438">
        <v>16</v>
      </c>
      <c r="Q17" s="438">
        <v>17</v>
      </c>
      <c r="R17" s="438">
        <v>18</v>
      </c>
      <c r="S17" s="438">
        <v>19</v>
      </c>
      <c r="T17" s="438">
        <v>20</v>
      </c>
      <c r="U17" s="438">
        <v>21</v>
      </c>
      <c r="V17" s="438">
        <v>22</v>
      </c>
      <c r="W17" s="438">
        <v>23</v>
      </c>
      <c r="X17" s="438">
        <v>24</v>
      </c>
      <c r="Y17" s="438">
        <v>25</v>
      </c>
      <c r="Z17" s="438">
        <v>26</v>
      </c>
      <c r="AA17" s="438">
        <v>27</v>
      </c>
      <c r="AB17" s="8"/>
    </row>
    <row r="18" spans="1:28" s="7" customFormat="1" ht="33.75" customHeight="1" thickBot="1" thickTop="1">
      <c r="A18" s="6"/>
      <c r="B18" s="65"/>
      <c r="C18" s="111" t="s">
        <v>22</v>
      </c>
      <c r="D18" s="111" t="s">
        <v>81</v>
      </c>
      <c r="E18" s="111" t="s">
        <v>80</v>
      </c>
      <c r="F18" s="112" t="s">
        <v>3</v>
      </c>
      <c r="G18" s="113" t="s">
        <v>23</v>
      </c>
      <c r="H18" s="114" t="s">
        <v>24</v>
      </c>
      <c r="I18" s="173" t="s">
        <v>25</v>
      </c>
      <c r="J18" s="112" t="s">
        <v>26</v>
      </c>
      <c r="K18" s="112" t="s">
        <v>27</v>
      </c>
      <c r="L18" s="113" t="s">
        <v>28</v>
      </c>
      <c r="M18" s="113" t="s">
        <v>29</v>
      </c>
      <c r="N18" s="115" t="s">
        <v>30</v>
      </c>
      <c r="O18" s="113" t="s">
        <v>31</v>
      </c>
      <c r="P18" s="185" t="s">
        <v>32</v>
      </c>
      <c r="Q18" s="190" t="s">
        <v>33</v>
      </c>
      <c r="R18" s="195" t="s">
        <v>34</v>
      </c>
      <c r="S18" s="196"/>
      <c r="T18" s="197"/>
      <c r="U18" s="208" t="s">
        <v>35</v>
      </c>
      <c r="V18" s="209"/>
      <c r="W18" s="210"/>
      <c r="X18" s="223" t="s">
        <v>36</v>
      </c>
      <c r="Y18" s="228" t="s">
        <v>37</v>
      </c>
      <c r="Z18" s="116" t="s">
        <v>38</v>
      </c>
      <c r="AA18" s="182" t="s">
        <v>39</v>
      </c>
      <c r="AB18" s="8"/>
    </row>
    <row r="19" spans="1:28" s="7" customFormat="1" ht="15.75" thickTop="1">
      <c r="A19" s="6"/>
      <c r="B19" s="65"/>
      <c r="C19" s="384"/>
      <c r="D19" s="426"/>
      <c r="E19" s="426"/>
      <c r="F19" s="385"/>
      <c r="G19" s="392"/>
      <c r="H19" s="393"/>
      <c r="I19" s="184"/>
      <c r="J19" s="398"/>
      <c r="K19" s="398"/>
      <c r="L19" s="9"/>
      <c r="M19" s="9"/>
      <c r="N19" s="385"/>
      <c r="O19" s="9"/>
      <c r="P19" s="186"/>
      <c r="Q19" s="191"/>
      <c r="R19" s="198"/>
      <c r="S19" s="204"/>
      <c r="T19" s="205"/>
      <c r="U19" s="211"/>
      <c r="V19" s="215"/>
      <c r="W19" s="219"/>
      <c r="X19" s="224"/>
      <c r="Y19" s="229"/>
      <c r="Z19" s="404"/>
      <c r="AA19" s="183"/>
      <c r="AB19" s="8"/>
    </row>
    <row r="20" spans="1:28" s="7" customFormat="1" ht="15">
      <c r="A20" s="6"/>
      <c r="B20" s="65"/>
      <c r="C20" s="386"/>
      <c r="D20" s="387"/>
      <c r="E20" s="387"/>
      <c r="F20" s="387"/>
      <c r="G20" s="386"/>
      <c r="H20" s="386"/>
      <c r="I20" s="174"/>
      <c r="J20" s="386"/>
      <c r="K20" s="394"/>
      <c r="L20" s="11"/>
      <c r="M20" s="11"/>
      <c r="N20" s="387"/>
      <c r="O20" s="10"/>
      <c r="P20" s="187"/>
      <c r="Q20" s="192"/>
      <c r="R20" s="198"/>
      <c r="S20" s="204"/>
      <c r="T20" s="205"/>
      <c r="U20" s="212"/>
      <c r="V20" s="216"/>
      <c r="W20" s="220"/>
      <c r="X20" s="225"/>
      <c r="Y20" s="230"/>
      <c r="Z20" s="405"/>
      <c r="AA20" s="103"/>
      <c r="AB20" s="8"/>
    </row>
    <row r="21" spans="1:28" s="7" customFormat="1" ht="15">
      <c r="A21" s="6"/>
      <c r="B21" s="65"/>
      <c r="C21" s="388">
        <v>24</v>
      </c>
      <c r="D21" s="385">
        <v>284567</v>
      </c>
      <c r="E21" s="385">
        <v>4942</v>
      </c>
      <c r="F21" s="389" t="s">
        <v>85</v>
      </c>
      <c r="G21" s="394">
        <v>132</v>
      </c>
      <c r="H21" s="395">
        <v>40</v>
      </c>
      <c r="I21" s="175">
        <f aca="true" t="shared" si="0" ref="I21:I40">$G$16/100*IF(H21&gt;25,H21,25)</f>
        <v>25.13544</v>
      </c>
      <c r="J21" s="399">
        <v>42042.035416666666</v>
      </c>
      <c r="K21" s="399">
        <v>42042.041666666664</v>
      </c>
      <c r="L21" s="12">
        <f aca="true" t="shared" si="1" ref="L21:L40">IF(F21="","",(K21-J21)*24)</f>
        <v>0.1499999999650754</v>
      </c>
      <c r="M21" s="13">
        <f aca="true" t="shared" si="2" ref="M21:M40">IF(F21="","",ROUND((K21-J21)*24*60,0))</f>
        <v>9</v>
      </c>
      <c r="N21" s="401" t="s">
        <v>91</v>
      </c>
      <c r="O21" s="14" t="str">
        <f aca="true" t="shared" si="3" ref="O21:O40">IF(F21="","","--")</f>
        <v>--</v>
      </c>
      <c r="P21" s="188" t="str">
        <f aca="true" t="shared" si="4" ref="P21:P40">IF(N21="P",ROUND(M21/60,2)*I21*$L$16*0.01,"--")</f>
        <v>--</v>
      </c>
      <c r="Q21" s="193" t="str">
        <f aca="true" t="shared" si="5" ref="Q21:Q40">IF(N21="RP",I21*O21*ROUND(L21/60,2)*0.01*M21/100,"--")</f>
        <v>--</v>
      </c>
      <c r="R21" s="198">
        <f aca="true" t="shared" si="6" ref="R21:R40">IF(N21="F",I21*$L$16,"--")</f>
        <v>754.0631999999999</v>
      </c>
      <c r="S21" s="199" t="str">
        <f aca="true" t="shared" si="7" ref="S21:S40">IF(AND(M21&gt;10,N21="F"),I21*$L$16*IF(M21&gt;180,3,ROUND((M21)/60,2)),"--")</f>
        <v>--</v>
      </c>
      <c r="T21" s="200" t="str">
        <f aca="true" t="shared" si="8" ref="T21:T40">IF(AND(M21&gt;180,N21="F"),(ROUND(M21/60,2)-3)*I21*$L$16*0.1,"--")</f>
        <v>--</v>
      </c>
      <c r="U21" s="213" t="str">
        <f aca="true" t="shared" si="9" ref="U21:U40">IF(N21="R",I21*$L$16*O21/100,"--")</f>
        <v>--</v>
      </c>
      <c r="V21" s="217" t="str">
        <f aca="true" t="shared" si="10" ref="V21:V40">IF(AND(M21&gt;10,N21="R"),I21*$L$16*O21/100*IF(M21&gt;180,3,ROUND(M21/60,2)),"--")</f>
        <v>--</v>
      </c>
      <c r="W21" s="221" t="str">
        <f aca="true" t="shared" si="11" ref="W21:W40">IF(AND(M21&gt;180,N21="R"),(ROUND(M21/60,2)-3)*I21*$L$16*0.1*O21/100,"--")</f>
        <v>--</v>
      </c>
      <c r="X21" s="226" t="str">
        <f aca="true" t="shared" si="12" ref="X21:X40">IF(N21="RF",ROUND(M21/60,2)*I21*$L$16*0.1,"--")</f>
        <v>--</v>
      </c>
      <c r="Y21" s="231" t="str">
        <f aca="true" t="shared" si="13" ref="Y21:Y40">IF(N21="RR",ROUND(M21/60,2)*I21*$L$16*0.1*O21/100,"--")</f>
        <v>--</v>
      </c>
      <c r="Z21" s="406" t="s">
        <v>88</v>
      </c>
      <c r="AA21" s="28">
        <f aca="true" t="shared" si="14" ref="AA21:AA40">IF(F21="","",SUM(P21:Y21)*IF(Z21="SI",1,2))</f>
        <v>754.0631999999999</v>
      </c>
      <c r="AB21" s="285"/>
    </row>
    <row r="22" spans="1:28" s="7" customFormat="1" ht="15">
      <c r="A22" s="6"/>
      <c r="B22" s="65"/>
      <c r="C22" s="388"/>
      <c r="D22" s="385"/>
      <c r="E22" s="385"/>
      <c r="F22" s="389"/>
      <c r="G22" s="394"/>
      <c r="H22" s="395"/>
      <c r="I22" s="175">
        <f t="shared" si="0"/>
        <v>15.70965</v>
      </c>
      <c r="J22" s="399"/>
      <c r="K22" s="399"/>
      <c r="L22" s="12">
        <f t="shared" si="1"/>
      </c>
      <c r="M22" s="13">
        <f t="shared" si="2"/>
      </c>
      <c r="N22" s="401"/>
      <c r="O22" s="14">
        <f t="shared" si="3"/>
      </c>
      <c r="P22" s="188" t="str">
        <f t="shared" si="4"/>
        <v>--</v>
      </c>
      <c r="Q22" s="193" t="str">
        <f t="shared" si="5"/>
        <v>--</v>
      </c>
      <c r="R22" s="198" t="str">
        <f t="shared" si="6"/>
        <v>--</v>
      </c>
      <c r="S22" s="199" t="str">
        <f t="shared" si="7"/>
        <v>--</v>
      </c>
      <c r="T22" s="200" t="str">
        <f t="shared" si="8"/>
        <v>--</v>
      </c>
      <c r="U22" s="213" t="str">
        <f t="shared" si="9"/>
        <v>--</v>
      </c>
      <c r="V22" s="217" t="str">
        <f t="shared" si="10"/>
        <v>--</v>
      </c>
      <c r="W22" s="221" t="str">
        <f t="shared" si="11"/>
        <v>--</v>
      </c>
      <c r="X22" s="226" t="str">
        <f t="shared" si="12"/>
        <v>--</v>
      </c>
      <c r="Y22" s="231" t="str">
        <f t="shared" si="13"/>
        <v>--</v>
      </c>
      <c r="Z22" s="406">
        <f aca="true" t="shared" si="15" ref="Z22:Z40">IF(F22="","","SI")</f>
      </c>
      <c r="AA22" s="28">
        <f t="shared" si="14"/>
      </c>
      <c r="AB22" s="285"/>
    </row>
    <row r="23" spans="1:28" s="7" customFormat="1" ht="15">
      <c r="A23" s="6"/>
      <c r="B23" s="65"/>
      <c r="C23" s="388"/>
      <c r="D23" s="385"/>
      <c r="E23" s="385"/>
      <c r="F23" s="389"/>
      <c r="G23" s="394"/>
      <c r="H23" s="395"/>
      <c r="I23" s="175">
        <f t="shared" si="0"/>
        <v>15.70965</v>
      </c>
      <c r="J23" s="399"/>
      <c r="K23" s="399"/>
      <c r="L23" s="12">
        <f t="shared" si="1"/>
      </c>
      <c r="M23" s="13">
        <f t="shared" si="2"/>
      </c>
      <c r="N23" s="401"/>
      <c r="O23" s="14">
        <f t="shared" si="3"/>
      </c>
      <c r="P23" s="188" t="str">
        <f t="shared" si="4"/>
        <v>--</v>
      </c>
      <c r="Q23" s="193" t="str">
        <f t="shared" si="5"/>
        <v>--</v>
      </c>
      <c r="R23" s="198" t="str">
        <f t="shared" si="6"/>
        <v>--</v>
      </c>
      <c r="S23" s="199" t="str">
        <f t="shared" si="7"/>
        <v>--</v>
      </c>
      <c r="T23" s="200" t="str">
        <f t="shared" si="8"/>
        <v>--</v>
      </c>
      <c r="U23" s="213" t="str">
        <f t="shared" si="9"/>
        <v>--</v>
      </c>
      <c r="V23" s="217" t="str">
        <f t="shared" si="10"/>
        <v>--</v>
      </c>
      <c r="W23" s="221" t="str">
        <f t="shared" si="11"/>
        <v>--</v>
      </c>
      <c r="X23" s="226" t="str">
        <f t="shared" si="12"/>
        <v>--</v>
      </c>
      <c r="Y23" s="231" t="str">
        <f t="shared" si="13"/>
        <v>--</v>
      </c>
      <c r="Z23" s="406">
        <f t="shared" si="15"/>
      </c>
      <c r="AA23" s="28">
        <f t="shared" si="14"/>
      </c>
      <c r="AB23" s="285"/>
    </row>
    <row r="24" spans="1:28" s="7" customFormat="1" ht="15">
      <c r="A24" s="6"/>
      <c r="B24" s="65"/>
      <c r="C24" s="388"/>
      <c r="D24" s="385"/>
      <c r="E24" s="385"/>
      <c r="F24" s="389"/>
      <c r="G24" s="394"/>
      <c r="H24" s="395"/>
      <c r="I24" s="175">
        <f t="shared" si="0"/>
        <v>15.70965</v>
      </c>
      <c r="J24" s="399"/>
      <c r="K24" s="399"/>
      <c r="L24" s="12">
        <f t="shared" si="1"/>
      </c>
      <c r="M24" s="13">
        <f t="shared" si="2"/>
      </c>
      <c r="N24" s="401"/>
      <c r="O24" s="14">
        <f t="shared" si="3"/>
      </c>
      <c r="P24" s="188" t="str">
        <f t="shared" si="4"/>
        <v>--</v>
      </c>
      <c r="Q24" s="193" t="str">
        <f t="shared" si="5"/>
        <v>--</v>
      </c>
      <c r="R24" s="198" t="str">
        <f t="shared" si="6"/>
        <v>--</v>
      </c>
      <c r="S24" s="199" t="str">
        <f t="shared" si="7"/>
        <v>--</v>
      </c>
      <c r="T24" s="200" t="str">
        <f t="shared" si="8"/>
        <v>--</v>
      </c>
      <c r="U24" s="213" t="str">
        <f t="shared" si="9"/>
        <v>--</v>
      </c>
      <c r="V24" s="217" t="str">
        <f t="shared" si="10"/>
        <v>--</v>
      </c>
      <c r="W24" s="221" t="str">
        <f t="shared" si="11"/>
        <v>--</v>
      </c>
      <c r="X24" s="226" t="str">
        <f t="shared" si="12"/>
        <v>--</v>
      </c>
      <c r="Y24" s="231" t="str">
        <f t="shared" si="13"/>
        <v>--</v>
      </c>
      <c r="Z24" s="406">
        <f t="shared" si="15"/>
      </c>
      <c r="AA24" s="28">
        <f t="shared" si="14"/>
      </c>
      <c r="AB24" s="285"/>
    </row>
    <row r="25" spans="1:28" s="7" customFormat="1" ht="15">
      <c r="A25" s="6"/>
      <c r="B25" s="65"/>
      <c r="C25" s="388"/>
      <c r="D25" s="385"/>
      <c r="E25" s="385"/>
      <c r="F25" s="389"/>
      <c r="G25" s="394"/>
      <c r="H25" s="395"/>
      <c r="I25" s="175">
        <f t="shared" si="0"/>
        <v>15.70965</v>
      </c>
      <c r="J25" s="399"/>
      <c r="K25" s="399"/>
      <c r="L25" s="12">
        <f t="shared" si="1"/>
      </c>
      <c r="M25" s="13">
        <f t="shared" si="2"/>
      </c>
      <c r="N25" s="401"/>
      <c r="O25" s="14">
        <f t="shared" si="3"/>
      </c>
      <c r="P25" s="188" t="str">
        <f t="shared" si="4"/>
        <v>--</v>
      </c>
      <c r="Q25" s="193" t="str">
        <f t="shared" si="5"/>
        <v>--</v>
      </c>
      <c r="R25" s="198" t="str">
        <f t="shared" si="6"/>
        <v>--</v>
      </c>
      <c r="S25" s="199" t="str">
        <f t="shared" si="7"/>
        <v>--</v>
      </c>
      <c r="T25" s="200" t="str">
        <f t="shared" si="8"/>
        <v>--</v>
      </c>
      <c r="U25" s="213" t="str">
        <f t="shared" si="9"/>
        <v>--</v>
      </c>
      <c r="V25" s="217" t="str">
        <f t="shared" si="10"/>
        <v>--</v>
      </c>
      <c r="W25" s="221" t="str">
        <f t="shared" si="11"/>
        <v>--</v>
      </c>
      <c r="X25" s="226" t="str">
        <f t="shared" si="12"/>
        <v>--</v>
      </c>
      <c r="Y25" s="231" t="str">
        <f t="shared" si="13"/>
        <v>--</v>
      </c>
      <c r="Z25" s="406">
        <f t="shared" si="15"/>
      </c>
      <c r="AA25" s="28">
        <f t="shared" si="14"/>
      </c>
      <c r="AB25" s="285"/>
    </row>
    <row r="26" spans="1:28" s="7" customFormat="1" ht="15">
      <c r="A26" s="6"/>
      <c r="B26" s="65"/>
      <c r="C26" s="388"/>
      <c r="D26" s="385"/>
      <c r="E26" s="385"/>
      <c r="F26" s="389"/>
      <c r="G26" s="394"/>
      <c r="H26" s="395"/>
      <c r="I26" s="175">
        <f t="shared" si="0"/>
        <v>15.70965</v>
      </c>
      <c r="J26" s="399"/>
      <c r="K26" s="399"/>
      <c r="L26" s="12">
        <f t="shared" si="1"/>
      </c>
      <c r="M26" s="13">
        <f t="shared" si="2"/>
      </c>
      <c r="N26" s="401"/>
      <c r="O26" s="14">
        <f t="shared" si="3"/>
      </c>
      <c r="P26" s="188" t="str">
        <f t="shared" si="4"/>
        <v>--</v>
      </c>
      <c r="Q26" s="193" t="str">
        <f t="shared" si="5"/>
        <v>--</v>
      </c>
      <c r="R26" s="198" t="str">
        <f t="shared" si="6"/>
        <v>--</v>
      </c>
      <c r="S26" s="199" t="str">
        <f t="shared" si="7"/>
        <v>--</v>
      </c>
      <c r="T26" s="200" t="str">
        <f t="shared" si="8"/>
        <v>--</v>
      </c>
      <c r="U26" s="213" t="str">
        <f t="shared" si="9"/>
        <v>--</v>
      </c>
      <c r="V26" s="217" t="str">
        <f t="shared" si="10"/>
        <v>--</v>
      </c>
      <c r="W26" s="221" t="str">
        <f t="shared" si="11"/>
        <v>--</v>
      </c>
      <c r="X26" s="226" t="str">
        <f t="shared" si="12"/>
        <v>--</v>
      </c>
      <c r="Y26" s="231" t="str">
        <f t="shared" si="13"/>
        <v>--</v>
      </c>
      <c r="Z26" s="406">
        <f t="shared" si="15"/>
      </c>
      <c r="AA26" s="28">
        <f t="shared" si="14"/>
      </c>
      <c r="AB26" s="285"/>
    </row>
    <row r="27" spans="1:28" s="7" customFormat="1" ht="15">
      <c r="A27" s="6"/>
      <c r="B27" s="65"/>
      <c r="C27" s="388"/>
      <c r="D27" s="385"/>
      <c r="E27" s="385"/>
      <c r="F27" s="389"/>
      <c r="G27" s="394"/>
      <c r="H27" s="395"/>
      <c r="I27" s="175">
        <f t="shared" si="0"/>
        <v>15.70965</v>
      </c>
      <c r="J27" s="399"/>
      <c r="K27" s="399"/>
      <c r="L27" s="12">
        <f t="shared" si="1"/>
      </c>
      <c r="M27" s="13">
        <f t="shared" si="2"/>
      </c>
      <c r="N27" s="401"/>
      <c r="O27" s="14">
        <f t="shared" si="3"/>
      </c>
      <c r="P27" s="188" t="str">
        <f t="shared" si="4"/>
        <v>--</v>
      </c>
      <c r="Q27" s="193" t="str">
        <f t="shared" si="5"/>
        <v>--</v>
      </c>
      <c r="R27" s="198" t="str">
        <f t="shared" si="6"/>
        <v>--</v>
      </c>
      <c r="S27" s="199" t="str">
        <f t="shared" si="7"/>
        <v>--</v>
      </c>
      <c r="T27" s="200" t="str">
        <f t="shared" si="8"/>
        <v>--</v>
      </c>
      <c r="U27" s="213" t="str">
        <f t="shared" si="9"/>
        <v>--</v>
      </c>
      <c r="V27" s="217" t="str">
        <f t="shared" si="10"/>
        <v>--</v>
      </c>
      <c r="W27" s="221" t="str">
        <f t="shared" si="11"/>
        <v>--</v>
      </c>
      <c r="X27" s="226" t="str">
        <f t="shared" si="12"/>
        <v>--</v>
      </c>
      <c r="Y27" s="231" t="str">
        <f t="shared" si="13"/>
        <v>--</v>
      </c>
      <c r="Z27" s="406">
        <f t="shared" si="15"/>
      </c>
      <c r="AA27" s="28">
        <f t="shared" si="14"/>
      </c>
      <c r="AB27" s="285"/>
    </row>
    <row r="28" spans="1:28" s="7" customFormat="1" ht="15">
      <c r="A28" s="6"/>
      <c r="B28" s="65"/>
      <c r="C28" s="388"/>
      <c r="D28" s="385"/>
      <c r="E28" s="385"/>
      <c r="F28" s="389"/>
      <c r="G28" s="394"/>
      <c r="H28" s="395"/>
      <c r="I28" s="175">
        <f t="shared" si="0"/>
        <v>15.70965</v>
      </c>
      <c r="J28" s="399"/>
      <c r="K28" s="399"/>
      <c r="L28" s="12">
        <f t="shared" si="1"/>
      </c>
      <c r="M28" s="13">
        <f t="shared" si="2"/>
      </c>
      <c r="N28" s="401"/>
      <c r="O28" s="14">
        <f t="shared" si="3"/>
      </c>
      <c r="P28" s="188" t="str">
        <f t="shared" si="4"/>
        <v>--</v>
      </c>
      <c r="Q28" s="193" t="str">
        <f t="shared" si="5"/>
        <v>--</v>
      </c>
      <c r="R28" s="198" t="str">
        <f t="shared" si="6"/>
        <v>--</v>
      </c>
      <c r="S28" s="199" t="str">
        <f t="shared" si="7"/>
        <v>--</v>
      </c>
      <c r="T28" s="200" t="str">
        <f t="shared" si="8"/>
        <v>--</v>
      </c>
      <c r="U28" s="213" t="str">
        <f t="shared" si="9"/>
        <v>--</v>
      </c>
      <c r="V28" s="217" t="str">
        <f t="shared" si="10"/>
        <v>--</v>
      </c>
      <c r="W28" s="221" t="str">
        <f t="shared" si="11"/>
        <v>--</v>
      </c>
      <c r="X28" s="226" t="str">
        <f t="shared" si="12"/>
        <v>--</v>
      </c>
      <c r="Y28" s="231" t="str">
        <f t="shared" si="13"/>
        <v>--</v>
      </c>
      <c r="Z28" s="406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388"/>
      <c r="D29" s="385"/>
      <c r="E29" s="385"/>
      <c r="F29" s="389"/>
      <c r="G29" s="394"/>
      <c r="H29" s="395"/>
      <c r="I29" s="175">
        <f t="shared" si="0"/>
        <v>15.70965</v>
      </c>
      <c r="J29" s="399"/>
      <c r="K29" s="399"/>
      <c r="L29" s="12">
        <f t="shared" si="1"/>
      </c>
      <c r="M29" s="13">
        <f t="shared" si="2"/>
      </c>
      <c r="N29" s="401"/>
      <c r="O29" s="14">
        <f t="shared" si="3"/>
      </c>
      <c r="P29" s="188" t="str">
        <f t="shared" si="4"/>
        <v>--</v>
      </c>
      <c r="Q29" s="193" t="str">
        <f t="shared" si="5"/>
        <v>--</v>
      </c>
      <c r="R29" s="198" t="str">
        <f t="shared" si="6"/>
        <v>--</v>
      </c>
      <c r="S29" s="199" t="str">
        <f t="shared" si="7"/>
        <v>--</v>
      </c>
      <c r="T29" s="200" t="str">
        <f t="shared" si="8"/>
        <v>--</v>
      </c>
      <c r="U29" s="213" t="str">
        <f t="shared" si="9"/>
        <v>--</v>
      </c>
      <c r="V29" s="217" t="str">
        <f t="shared" si="10"/>
        <v>--</v>
      </c>
      <c r="W29" s="221" t="str">
        <f t="shared" si="11"/>
        <v>--</v>
      </c>
      <c r="X29" s="226" t="str">
        <f t="shared" si="12"/>
        <v>--</v>
      </c>
      <c r="Y29" s="231" t="str">
        <f t="shared" si="13"/>
        <v>--</v>
      </c>
      <c r="Z29" s="406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388"/>
      <c r="D30" s="385"/>
      <c r="E30" s="385"/>
      <c r="F30" s="389"/>
      <c r="G30" s="394"/>
      <c r="H30" s="395"/>
      <c r="I30" s="175">
        <f t="shared" si="0"/>
        <v>15.70965</v>
      </c>
      <c r="J30" s="399"/>
      <c r="K30" s="399"/>
      <c r="L30" s="12">
        <f t="shared" si="1"/>
      </c>
      <c r="M30" s="13">
        <f t="shared" si="2"/>
      </c>
      <c r="N30" s="401"/>
      <c r="O30" s="14">
        <f t="shared" si="3"/>
      </c>
      <c r="P30" s="188" t="str">
        <f t="shared" si="4"/>
        <v>--</v>
      </c>
      <c r="Q30" s="193" t="str">
        <f t="shared" si="5"/>
        <v>--</v>
      </c>
      <c r="R30" s="198" t="str">
        <f t="shared" si="6"/>
        <v>--</v>
      </c>
      <c r="S30" s="199" t="str">
        <f t="shared" si="7"/>
        <v>--</v>
      </c>
      <c r="T30" s="200" t="str">
        <f t="shared" si="8"/>
        <v>--</v>
      </c>
      <c r="U30" s="213" t="str">
        <f t="shared" si="9"/>
        <v>--</v>
      </c>
      <c r="V30" s="217" t="str">
        <f t="shared" si="10"/>
        <v>--</v>
      </c>
      <c r="W30" s="221" t="str">
        <f t="shared" si="11"/>
        <v>--</v>
      </c>
      <c r="X30" s="226" t="str">
        <f t="shared" si="12"/>
        <v>--</v>
      </c>
      <c r="Y30" s="231" t="str">
        <f t="shared" si="13"/>
        <v>--</v>
      </c>
      <c r="Z30" s="406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388"/>
      <c r="D31" s="385"/>
      <c r="E31" s="385"/>
      <c r="F31" s="389"/>
      <c r="G31" s="394"/>
      <c r="H31" s="395"/>
      <c r="I31" s="175">
        <f t="shared" si="0"/>
        <v>15.70965</v>
      </c>
      <c r="J31" s="399"/>
      <c r="K31" s="399"/>
      <c r="L31" s="12">
        <f t="shared" si="1"/>
      </c>
      <c r="M31" s="13">
        <f t="shared" si="2"/>
      </c>
      <c r="N31" s="401"/>
      <c r="O31" s="14">
        <f t="shared" si="3"/>
      </c>
      <c r="P31" s="188" t="str">
        <f t="shared" si="4"/>
        <v>--</v>
      </c>
      <c r="Q31" s="193" t="str">
        <f t="shared" si="5"/>
        <v>--</v>
      </c>
      <c r="R31" s="198" t="str">
        <f t="shared" si="6"/>
        <v>--</v>
      </c>
      <c r="S31" s="199" t="str">
        <f t="shared" si="7"/>
        <v>--</v>
      </c>
      <c r="T31" s="200" t="str">
        <f t="shared" si="8"/>
        <v>--</v>
      </c>
      <c r="U31" s="213" t="str">
        <f t="shared" si="9"/>
        <v>--</v>
      </c>
      <c r="V31" s="217" t="str">
        <f t="shared" si="10"/>
        <v>--</v>
      </c>
      <c r="W31" s="221" t="str">
        <f t="shared" si="11"/>
        <v>--</v>
      </c>
      <c r="X31" s="226" t="str">
        <f t="shared" si="12"/>
        <v>--</v>
      </c>
      <c r="Y31" s="231" t="str">
        <f t="shared" si="13"/>
        <v>--</v>
      </c>
      <c r="Z31" s="406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388"/>
      <c r="D32" s="385"/>
      <c r="E32" s="385"/>
      <c r="F32" s="389"/>
      <c r="G32" s="394"/>
      <c r="H32" s="395"/>
      <c r="I32" s="175">
        <f t="shared" si="0"/>
        <v>15.70965</v>
      </c>
      <c r="J32" s="399"/>
      <c r="K32" s="399"/>
      <c r="L32" s="12">
        <f t="shared" si="1"/>
      </c>
      <c r="M32" s="13">
        <f t="shared" si="2"/>
      </c>
      <c r="N32" s="401"/>
      <c r="O32" s="14">
        <f t="shared" si="3"/>
      </c>
      <c r="P32" s="188" t="str">
        <f t="shared" si="4"/>
        <v>--</v>
      </c>
      <c r="Q32" s="193" t="str">
        <f t="shared" si="5"/>
        <v>--</v>
      </c>
      <c r="R32" s="198" t="str">
        <f t="shared" si="6"/>
        <v>--</v>
      </c>
      <c r="S32" s="199" t="str">
        <f t="shared" si="7"/>
        <v>--</v>
      </c>
      <c r="T32" s="200" t="str">
        <f t="shared" si="8"/>
        <v>--</v>
      </c>
      <c r="U32" s="213" t="str">
        <f t="shared" si="9"/>
        <v>--</v>
      </c>
      <c r="V32" s="217" t="str">
        <f t="shared" si="10"/>
        <v>--</v>
      </c>
      <c r="W32" s="221" t="str">
        <f t="shared" si="11"/>
        <v>--</v>
      </c>
      <c r="X32" s="226" t="str">
        <f t="shared" si="12"/>
        <v>--</v>
      </c>
      <c r="Y32" s="231" t="str">
        <f t="shared" si="13"/>
        <v>--</v>
      </c>
      <c r="Z32" s="406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388"/>
      <c r="D33" s="385"/>
      <c r="E33" s="385"/>
      <c r="F33" s="389"/>
      <c r="G33" s="394"/>
      <c r="H33" s="395"/>
      <c r="I33" s="175">
        <f t="shared" si="0"/>
        <v>15.70965</v>
      </c>
      <c r="J33" s="399"/>
      <c r="K33" s="399"/>
      <c r="L33" s="12">
        <f t="shared" si="1"/>
      </c>
      <c r="M33" s="13">
        <f t="shared" si="2"/>
      </c>
      <c r="N33" s="401"/>
      <c r="O33" s="14">
        <f t="shared" si="3"/>
      </c>
      <c r="P33" s="188" t="str">
        <f t="shared" si="4"/>
        <v>--</v>
      </c>
      <c r="Q33" s="193" t="str">
        <f t="shared" si="5"/>
        <v>--</v>
      </c>
      <c r="R33" s="198" t="str">
        <f t="shared" si="6"/>
        <v>--</v>
      </c>
      <c r="S33" s="199" t="str">
        <f t="shared" si="7"/>
        <v>--</v>
      </c>
      <c r="T33" s="200" t="str">
        <f t="shared" si="8"/>
        <v>--</v>
      </c>
      <c r="U33" s="213" t="str">
        <f t="shared" si="9"/>
        <v>--</v>
      </c>
      <c r="V33" s="217" t="str">
        <f t="shared" si="10"/>
        <v>--</v>
      </c>
      <c r="W33" s="221" t="str">
        <f t="shared" si="11"/>
        <v>--</v>
      </c>
      <c r="X33" s="226" t="str">
        <f t="shared" si="12"/>
        <v>--</v>
      </c>
      <c r="Y33" s="231" t="str">
        <f t="shared" si="13"/>
        <v>--</v>
      </c>
      <c r="Z33" s="406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388"/>
      <c r="D34" s="385"/>
      <c r="E34" s="385"/>
      <c r="F34" s="389"/>
      <c r="G34" s="394"/>
      <c r="H34" s="395"/>
      <c r="I34" s="175">
        <f t="shared" si="0"/>
        <v>15.70965</v>
      </c>
      <c r="J34" s="399"/>
      <c r="K34" s="399"/>
      <c r="L34" s="12">
        <f t="shared" si="1"/>
      </c>
      <c r="M34" s="13">
        <f t="shared" si="2"/>
      </c>
      <c r="N34" s="401"/>
      <c r="O34" s="14">
        <f t="shared" si="3"/>
      </c>
      <c r="P34" s="188" t="str">
        <f t="shared" si="4"/>
        <v>--</v>
      </c>
      <c r="Q34" s="193" t="str">
        <f t="shared" si="5"/>
        <v>--</v>
      </c>
      <c r="R34" s="198" t="str">
        <f t="shared" si="6"/>
        <v>--</v>
      </c>
      <c r="S34" s="199" t="str">
        <f t="shared" si="7"/>
        <v>--</v>
      </c>
      <c r="T34" s="200" t="str">
        <f t="shared" si="8"/>
        <v>--</v>
      </c>
      <c r="U34" s="213" t="str">
        <f t="shared" si="9"/>
        <v>--</v>
      </c>
      <c r="V34" s="217" t="str">
        <f t="shared" si="10"/>
        <v>--</v>
      </c>
      <c r="W34" s="221" t="str">
        <f t="shared" si="11"/>
        <v>--</v>
      </c>
      <c r="X34" s="226" t="str">
        <f t="shared" si="12"/>
        <v>--</v>
      </c>
      <c r="Y34" s="231" t="str">
        <f t="shared" si="13"/>
        <v>--</v>
      </c>
      <c r="Z34" s="406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388"/>
      <c r="D35" s="385"/>
      <c r="E35" s="385"/>
      <c r="F35" s="389"/>
      <c r="G35" s="394"/>
      <c r="H35" s="395"/>
      <c r="I35" s="175">
        <f t="shared" si="0"/>
        <v>15.70965</v>
      </c>
      <c r="J35" s="399"/>
      <c r="K35" s="399"/>
      <c r="L35" s="12">
        <f t="shared" si="1"/>
      </c>
      <c r="M35" s="13">
        <f t="shared" si="2"/>
      </c>
      <c r="N35" s="401"/>
      <c r="O35" s="14">
        <f t="shared" si="3"/>
      </c>
      <c r="P35" s="188" t="str">
        <f t="shared" si="4"/>
        <v>--</v>
      </c>
      <c r="Q35" s="193" t="str">
        <f t="shared" si="5"/>
        <v>--</v>
      </c>
      <c r="R35" s="198" t="str">
        <f t="shared" si="6"/>
        <v>--</v>
      </c>
      <c r="S35" s="199" t="str">
        <f t="shared" si="7"/>
        <v>--</v>
      </c>
      <c r="T35" s="200" t="str">
        <f t="shared" si="8"/>
        <v>--</v>
      </c>
      <c r="U35" s="213" t="str">
        <f t="shared" si="9"/>
        <v>--</v>
      </c>
      <c r="V35" s="217" t="str">
        <f t="shared" si="10"/>
        <v>--</v>
      </c>
      <c r="W35" s="221" t="str">
        <f t="shared" si="11"/>
        <v>--</v>
      </c>
      <c r="X35" s="226" t="str">
        <f t="shared" si="12"/>
        <v>--</v>
      </c>
      <c r="Y35" s="231" t="str">
        <f t="shared" si="13"/>
        <v>--</v>
      </c>
      <c r="Z35" s="406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388"/>
      <c r="D36" s="385"/>
      <c r="E36" s="385"/>
      <c r="F36" s="389"/>
      <c r="G36" s="394"/>
      <c r="H36" s="395"/>
      <c r="I36" s="175">
        <f t="shared" si="0"/>
        <v>15.70965</v>
      </c>
      <c r="J36" s="399"/>
      <c r="K36" s="399"/>
      <c r="L36" s="12">
        <f t="shared" si="1"/>
      </c>
      <c r="M36" s="13">
        <f t="shared" si="2"/>
      </c>
      <c r="N36" s="401"/>
      <c r="O36" s="14">
        <f t="shared" si="3"/>
      </c>
      <c r="P36" s="188" t="str">
        <f t="shared" si="4"/>
        <v>--</v>
      </c>
      <c r="Q36" s="193" t="str">
        <f t="shared" si="5"/>
        <v>--</v>
      </c>
      <c r="R36" s="198" t="str">
        <f t="shared" si="6"/>
        <v>--</v>
      </c>
      <c r="S36" s="199" t="str">
        <f t="shared" si="7"/>
        <v>--</v>
      </c>
      <c r="T36" s="200" t="str">
        <f t="shared" si="8"/>
        <v>--</v>
      </c>
      <c r="U36" s="213" t="str">
        <f t="shared" si="9"/>
        <v>--</v>
      </c>
      <c r="V36" s="217" t="str">
        <f t="shared" si="10"/>
        <v>--</v>
      </c>
      <c r="W36" s="221" t="str">
        <f t="shared" si="11"/>
        <v>--</v>
      </c>
      <c r="X36" s="226" t="str">
        <f t="shared" si="12"/>
        <v>--</v>
      </c>
      <c r="Y36" s="231" t="str">
        <f t="shared" si="13"/>
        <v>--</v>
      </c>
      <c r="Z36" s="406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388"/>
      <c r="D37" s="385"/>
      <c r="E37" s="385"/>
      <c r="F37" s="389"/>
      <c r="G37" s="394"/>
      <c r="H37" s="395"/>
      <c r="I37" s="175">
        <f t="shared" si="0"/>
        <v>15.70965</v>
      </c>
      <c r="J37" s="399"/>
      <c r="K37" s="399"/>
      <c r="L37" s="12">
        <f t="shared" si="1"/>
      </c>
      <c r="M37" s="13">
        <f t="shared" si="2"/>
      </c>
      <c r="N37" s="401"/>
      <c r="O37" s="14">
        <f t="shared" si="3"/>
      </c>
      <c r="P37" s="188" t="str">
        <f t="shared" si="4"/>
        <v>--</v>
      </c>
      <c r="Q37" s="193" t="str">
        <f t="shared" si="5"/>
        <v>--</v>
      </c>
      <c r="R37" s="198" t="str">
        <f t="shared" si="6"/>
        <v>--</v>
      </c>
      <c r="S37" s="199" t="str">
        <f t="shared" si="7"/>
        <v>--</v>
      </c>
      <c r="T37" s="200" t="str">
        <f t="shared" si="8"/>
        <v>--</v>
      </c>
      <c r="U37" s="213" t="str">
        <f t="shared" si="9"/>
        <v>--</v>
      </c>
      <c r="V37" s="217" t="str">
        <f t="shared" si="10"/>
        <v>--</v>
      </c>
      <c r="W37" s="221" t="str">
        <f t="shared" si="11"/>
        <v>--</v>
      </c>
      <c r="X37" s="226" t="str">
        <f t="shared" si="12"/>
        <v>--</v>
      </c>
      <c r="Y37" s="231" t="str">
        <f t="shared" si="13"/>
        <v>--</v>
      </c>
      <c r="Z37" s="406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388"/>
      <c r="D38" s="385"/>
      <c r="E38" s="385"/>
      <c r="F38" s="389"/>
      <c r="G38" s="394"/>
      <c r="H38" s="395"/>
      <c r="I38" s="175">
        <f t="shared" si="0"/>
        <v>15.70965</v>
      </c>
      <c r="J38" s="399"/>
      <c r="K38" s="399"/>
      <c r="L38" s="12">
        <f t="shared" si="1"/>
      </c>
      <c r="M38" s="13">
        <f t="shared" si="2"/>
      </c>
      <c r="N38" s="401"/>
      <c r="O38" s="14">
        <f t="shared" si="3"/>
      </c>
      <c r="P38" s="188" t="str">
        <f t="shared" si="4"/>
        <v>--</v>
      </c>
      <c r="Q38" s="193" t="str">
        <f t="shared" si="5"/>
        <v>--</v>
      </c>
      <c r="R38" s="198" t="str">
        <f t="shared" si="6"/>
        <v>--</v>
      </c>
      <c r="S38" s="199" t="str">
        <f t="shared" si="7"/>
        <v>--</v>
      </c>
      <c r="T38" s="200" t="str">
        <f t="shared" si="8"/>
        <v>--</v>
      </c>
      <c r="U38" s="213" t="str">
        <f t="shared" si="9"/>
        <v>--</v>
      </c>
      <c r="V38" s="217" t="str">
        <f t="shared" si="10"/>
        <v>--</v>
      </c>
      <c r="W38" s="221" t="str">
        <f t="shared" si="11"/>
        <v>--</v>
      </c>
      <c r="X38" s="226" t="str">
        <f t="shared" si="12"/>
        <v>--</v>
      </c>
      <c r="Y38" s="231" t="str">
        <f t="shared" si="13"/>
        <v>--</v>
      </c>
      <c r="Z38" s="406">
        <f t="shared" si="15"/>
      </c>
      <c r="AA38" s="28">
        <f t="shared" si="14"/>
      </c>
      <c r="AB38" s="8"/>
    </row>
    <row r="39" spans="1:28" s="7" customFormat="1" ht="15">
      <c r="A39" s="6"/>
      <c r="B39" s="65"/>
      <c r="C39" s="388"/>
      <c r="D39" s="385"/>
      <c r="E39" s="385"/>
      <c r="F39" s="389"/>
      <c r="G39" s="394"/>
      <c r="H39" s="395"/>
      <c r="I39" s="175">
        <f t="shared" si="0"/>
        <v>15.70965</v>
      </c>
      <c r="J39" s="399"/>
      <c r="K39" s="399"/>
      <c r="L39" s="12">
        <f t="shared" si="1"/>
      </c>
      <c r="M39" s="13">
        <f t="shared" si="2"/>
      </c>
      <c r="N39" s="401"/>
      <c r="O39" s="14">
        <f t="shared" si="3"/>
      </c>
      <c r="P39" s="188" t="str">
        <f t="shared" si="4"/>
        <v>--</v>
      </c>
      <c r="Q39" s="193" t="str">
        <f t="shared" si="5"/>
        <v>--</v>
      </c>
      <c r="R39" s="198" t="str">
        <f t="shared" si="6"/>
        <v>--</v>
      </c>
      <c r="S39" s="199" t="str">
        <f t="shared" si="7"/>
        <v>--</v>
      </c>
      <c r="T39" s="200" t="str">
        <f t="shared" si="8"/>
        <v>--</v>
      </c>
      <c r="U39" s="213" t="str">
        <f t="shared" si="9"/>
        <v>--</v>
      </c>
      <c r="V39" s="217" t="str">
        <f t="shared" si="10"/>
        <v>--</v>
      </c>
      <c r="W39" s="221" t="str">
        <f t="shared" si="11"/>
        <v>--</v>
      </c>
      <c r="X39" s="226" t="str">
        <f t="shared" si="12"/>
        <v>--</v>
      </c>
      <c r="Y39" s="231" t="str">
        <f t="shared" si="13"/>
        <v>--</v>
      </c>
      <c r="Z39" s="406">
        <f t="shared" si="15"/>
      </c>
      <c r="AA39" s="28">
        <f t="shared" si="14"/>
      </c>
      <c r="AB39" s="8"/>
    </row>
    <row r="40" spans="1:28" s="7" customFormat="1" ht="15">
      <c r="A40" s="6"/>
      <c r="B40" s="65"/>
      <c r="C40" s="388"/>
      <c r="D40" s="385"/>
      <c r="E40" s="385"/>
      <c r="F40" s="389"/>
      <c r="G40" s="394"/>
      <c r="H40" s="395"/>
      <c r="I40" s="175">
        <f t="shared" si="0"/>
        <v>15.70965</v>
      </c>
      <c r="J40" s="399"/>
      <c r="K40" s="399"/>
      <c r="L40" s="12">
        <f t="shared" si="1"/>
      </c>
      <c r="M40" s="13">
        <f t="shared" si="2"/>
      </c>
      <c r="N40" s="401"/>
      <c r="O40" s="14">
        <f t="shared" si="3"/>
      </c>
      <c r="P40" s="188" t="str">
        <f t="shared" si="4"/>
        <v>--</v>
      </c>
      <c r="Q40" s="193" t="str">
        <f t="shared" si="5"/>
        <v>--</v>
      </c>
      <c r="R40" s="198" t="str">
        <f t="shared" si="6"/>
        <v>--</v>
      </c>
      <c r="S40" s="199" t="str">
        <f t="shared" si="7"/>
        <v>--</v>
      </c>
      <c r="T40" s="200" t="str">
        <f t="shared" si="8"/>
        <v>--</v>
      </c>
      <c r="U40" s="213" t="str">
        <f t="shared" si="9"/>
        <v>--</v>
      </c>
      <c r="V40" s="217" t="str">
        <f t="shared" si="10"/>
        <v>--</v>
      </c>
      <c r="W40" s="221" t="str">
        <f t="shared" si="11"/>
        <v>--</v>
      </c>
      <c r="X40" s="226" t="str">
        <f t="shared" si="12"/>
        <v>--</v>
      </c>
      <c r="Y40" s="231" t="str">
        <f t="shared" si="13"/>
        <v>--</v>
      </c>
      <c r="Z40" s="406">
        <f t="shared" si="15"/>
      </c>
      <c r="AA40" s="28">
        <f t="shared" si="14"/>
      </c>
      <c r="AB40" s="8"/>
    </row>
    <row r="41" spans="1:28" s="7" customFormat="1" ht="15.75" thickBot="1">
      <c r="A41" s="6"/>
      <c r="B41" s="65"/>
      <c r="C41" s="390"/>
      <c r="D41" s="390"/>
      <c r="E41" s="390"/>
      <c r="F41" s="391"/>
      <c r="G41" s="396"/>
      <c r="H41" s="397"/>
      <c r="I41" s="176"/>
      <c r="J41" s="400"/>
      <c r="K41" s="400"/>
      <c r="L41" s="15"/>
      <c r="M41" s="15"/>
      <c r="N41" s="400"/>
      <c r="O41" s="29"/>
      <c r="P41" s="189"/>
      <c r="Q41" s="194"/>
      <c r="R41" s="201"/>
      <c r="S41" s="202"/>
      <c r="T41" s="203"/>
      <c r="U41" s="214"/>
      <c r="V41" s="218"/>
      <c r="W41" s="222"/>
      <c r="X41" s="227"/>
      <c r="Y41" s="232"/>
      <c r="Z41" s="407"/>
      <c r="AA41" s="104"/>
      <c r="AB41" s="8"/>
    </row>
    <row r="42" spans="1:28" s="7" customFormat="1" ht="17.25" thickBot="1" thickTop="1">
      <c r="A42" s="6"/>
      <c r="B42" s="65"/>
      <c r="C42" s="163" t="s">
        <v>40</v>
      </c>
      <c r="D42" s="165"/>
      <c r="E42" s="165"/>
      <c r="F42" s="164"/>
      <c r="G42" s="6"/>
      <c r="H42" s="6"/>
      <c r="I42" s="6"/>
      <c r="J42" s="6"/>
      <c r="K42" s="6"/>
      <c r="L42" s="6"/>
      <c r="M42" s="6"/>
      <c r="N42" s="6"/>
      <c r="O42" s="6"/>
      <c r="P42" s="206">
        <f aca="true" t="shared" si="16" ref="P42:Y42">SUM(P19:P41)</f>
        <v>0</v>
      </c>
      <c r="Q42" s="207">
        <f t="shared" si="16"/>
        <v>0</v>
      </c>
      <c r="R42" s="233">
        <f t="shared" si="16"/>
        <v>754.0631999999999</v>
      </c>
      <c r="S42" s="233">
        <f t="shared" si="16"/>
        <v>0</v>
      </c>
      <c r="T42" s="233">
        <f t="shared" si="16"/>
        <v>0</v>
      </c>
      <c r="U42" s="234">
        <f t="shared" si="16"/>
        <v>0</v>
      </c>
      <c r="V42" s="234">
        <f t="shared" si="16"/>
        <v>0</v>
      </c>
      <c r="W42" s="234">
        <f t="shared" si="16"/>
        <v>0</v>
      </c>
      <c r="X42" s="235">
        <f t="shared" si="16"/>
        <v>0</v>
      </c>
      <c r="Y42" s="236">
        <f t="shared" si="16"/>
        <v>0</v>
      </c>
      <c r="Z42" s="6"/>
      <c r="AA42" s="172">
        <f>ROUND(SUM(AA19:AA41),2)</f>
        <v>754.06</v>
      </c>
      <c r="AB42" s="8"/>
    </row>
    <row r="43" spans="1:28" s="169" customFormat="1" ht="13.5" thickTop="1">
      <c r="A43" s="167"/>
      <c r="B43" s="168"/>
      <c r="C43" s="165"/>
      <c r="D43" s="165"/>
      <c r="E43" s="165"/>
      <c r="F43" s="166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70"/>
    </row>
    <row r="44" spans="1:28" s="7" customFormat="1" ht="13.5" thickBot="1">
      <c r="A44" s="6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3"/>
  <headerFooter alignWithMargins="0">
    <oddFooter>&amp;L&amp;"Times New Roman,Normal"&amp;5&amp;F  - TRANSPORTE de ENERGÍA ELÉCTRICA -PJL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75" zoomScaleNormal="75" zoomScalePageLayoutView="0" workbookViewId="0" topLeftCell="A10">
      <selection activeCell="O23" sqref="O2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7.8515625" style="0" customWidth="1"/>
    <col min="12" max="12" width="18.421875" style="0" customWidth="1"/>
    <col min="13" max="15" width="9.7109375" style="0" customWidth="1"/>
    <col min="16" max="16" width="5.8515625" style="0" customWidth="1"/>
    <col min="17" max="17" width="8.71093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</row>
    <row r="2" spans="2:30" s="32" customFormat="1" ht="26.25">
      <c r="B2" s="427" t="str">
        <f>+'TOT-0215'!B2</f>
        <v>ANEXO V al Memorandum D.T.E.E. N°  828    /</v>
      </c>
      <c r="C2" s="35"/>
      <c r="D2" s="35"/>
      <c r="E2" s="153"/>
      <c r="F2" s="153"/>
      <c r="G2" s="108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5:30" s="7" customFormat="1" ht="12.75"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0" s="39" customFormat="1" ht="11.25">
      <c r="A4" s="428" t="s">
        <v>82</v>
      </c>
      <c r="B4" s="110"/>
      <c r="C4" s="428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1:30" s="39" customFormat="1" ht="11.25">
      <c r="A5" s="428" t="s">
        <v>83</v>
      </c>
      <c r="B5" s="110"/>
      <c r="C5" s="110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30" s="7" customFormat="1" ht="13.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1:30" s="7" customFormat="1" ht="13.5" thickTop="1">
      <c r="A7" s="117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</row>
    <row r="8" spans="1:30" s="43" customFormat="1" ht="20.25">
      <c r="A8" s="136"/>
      <c r="B8" s="137"/>
      <c r="C8" s="123"/>
      <c r="D8" s="123"/>
      <c r="E8" s="123"/>
      <c r="F8" s="19" t="s">
        <v>17</v>
      </c>
      <c r="G8" s="19"/>
      <c r="H8" s="123"/>
      <c r="I8" s="136"/>
      <c r="J8" s="136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38"/>
    </row>
    <row r="9" spans="1:30" s="43" customFormat="1" ht="20.25">
      <c r="A9" s="136"/>
      <c r="B9" s="137"/>
      <c r="C9" s="123"/>
      <c r="D9" s="123"/>
      <c r="E9" s="123"/>
      <c r="F9" s="19"/>
      <c r="G9" s="19"/>
      <c r="H9" s="123"/>
      <c r="I9" s="136"/>
      <c r="J9" s="136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38"/>
    </row>
    <row r="10" spans="1:30" s="43" customFormat="1" ht="20.25">
      <c r="A10" s="136"/>
      <c r="B10" s="137"/>
      <c r="C10" s="123"/>
      <c r="D10" s="123"/>
      <c r="E10" s="123"/>
      <c r="F10" s="19" t="s">
        <v>41</v>
      </c>
      <c r="G10" s="19"/>
      <c r="H10" s="123"/>
      <c r="I10" s="136"/>
      <c r="J10" s="136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38"/>
    </row>
    <row r="11" spans="1:30" s="7" customFormat="1" ht="12.75">
      <c r="A11" s="117"/>
      <c r="B11" s="122"/>
      <c r="C11" s="26"/>
      <c r="D11" s="26"/>
      <c r="E11" s="26"/>
      <c r="F11" s="26"/>
      <c r="G11" s="26"/>
      <c r="H11" s="26"/>
      <c r="I11" s="11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6"/>
      <c r="B12" s="137"/>
      <c r="C12" s="123"/>
      <c r="D12" s="123"/>
      <c r="E12" s="123"/>
      <c r="F12" s="154" t="s">
        <v>42</v>
      </c>
      <c r="G12" s="19"/>
      <c r="H12" s="136"/>
      <c r="I12" s="136"/>
      <c r="J12" s="139"/>
      <c r="K12" s="123"/>
      <c r="L12" s="136"/>
      <c r="M12" s="136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38"/>
    </row>
    <row r="13" spans="1:30" s="7" customFormat="1" ht="12.75">
      <c r="A13" s="117"/>
      <c r="B13" s="122"/>
      <c r="C13" s="26"/>
      <c r="D13" s="26"/>
      <c r="E13" s="26"/>
      <c r="F13" s="26"/>
      <c r="G13" s="26"/>
      <c r="H13" s="26"/>
      <c r="I13" s="11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6"/>
      <c r="B14" s="137"/>
      <c r="C14" s="123"/>
      <c r="D14" s="123"/>
      <c r="E14" s="123"/>
      <c r="F14" s="154" t="s">
        <v>43</v>
      </c>
      <c r="G14" s="19"/>
      <c r="H14" s="136"/>
      <c r="I14" s="136"/>
      <c r="J14" s="139"/>
      <c r="K14" s="123"/>
      <c r="L14" s="136"/>
      <c r="M14" s="136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38"/>
    </row>
    <row r="15" spans="1:30" s="7" customFormat="1" ht="12.75">
      <c r="A15" s="117"/>
      <c r="B15" s="122"/>
      <c r="C15" s="26"/>
      <c r="D15" s="26"/>
      <c r="E15" s="26"/>
      <c r="F15" s="125"/>
      <c r="G15" s="125"/>
      <c r="H15" s="125"/>
      <c r="I15" s="126"/>
      <c r="J15" s="12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0"/>
      <c r="B16" s="148" t="str">
        <f>'TOT-0215'!B14</f>
        <v>Desde el 01 al 28 de febrero de 2015</v>
      </c>
      <c r="C16" s="149"/>
      <c r="D16" s="149"/>
      <c r="E16" s="149"/>
      <c r="F16" s="149"/>
      <c r="G16" s="149"/>
      <c r="H16" s="149"/>
      <c r="I16" s="149"/>
      <c r="J16" s="149"/>
      <c r="K16" s="150"/>
      <c r="L16" s="151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2"/>
    </row>
    <row r="17" spans="1:30" s="7" customFormat="1" ht="14.25" thickBot="1">
      <c r="A17" s="117"/>
      <c r="B17" s="122"/>
      <c r="C17" s="26"/>
      <c r="D17" s="26"/>
      <c r="E17" s="26"/>
      <c r="F17" s="26"/>
      <c r="G17" s="26"/>
      <c r="H17" s="26"/>
      <c r="I17" s="127"/>
      <c r="J17" s="26"/>
      <c r="K17" s="133"/>
      <c r="L17" s="13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7"/>
      <c r="B18" s="122"/>
      <c r="C18" s="26"/>
      <c r="D18" s="26"/>
      <c r="E18" s="26"/>
      <c r="F18" s="141" t="s">
        <v>44</v>
      </c>
      <c r="G18" s="142"/>
      <c r="H18" s="143"/>
      <c r="I18" s="448">
        <v>1.509</v>
      </c>
      <c r="J18" s="117"/>
      <c r="K18" s="26"/>
      <c r="L18" s="380"/>
      <c r="M18" s="381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7"/>
      <c r="B19" s="122"/>
      <c r="C19" s="26"/>
      <c r="D19" s="26"/>
      <c r="E19" s="26"/>
      <c r="F19" s="145" t="s">
        <v>45</v>
      </c>
      <c r="G19" s="146"/>
      <c r="H19" s="146"/>
      <c r="I19" s="147">
        <f>30*'TOT-0215'!B13</f>
        <v>30</v>
      </c>
      <c r="J19" s="26"/>
      <c r="K19" s="171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8"/>
      <c r="X19" s="128"/>
      <c r="Y19" s="128"/>
      <c r="Z19" s="128"/>
      <c r="AA19" s="128"/>
      <c r="AB19" s="128"/>
      <c r="AC19" s="128"/>
      <c r="AD19" s="30"/>
    </row>
    <row r="20" spans="1:30" s="7" customFormat="1" ht="14.25" thickBot="1" thickTop="1">
      <c r="A20" s="117"/>
      <c r="B20" s="122"/>
      <c r="C20" s="439">
        <v>3</v>
      </c>
      <c r="D20" s="439">
        <v>4</v>
      </c>
      <c r="E20" s="439">
        <v>5</v>
      </c>
      <c r="F20" s="439">
        <v>6</v>
      </c>
      <c r="G20" s="439">
        <v>7</v>
      </c>
      <c r="H20" s="439">
        <v>8</v>
      </c>
      <c r="I20" s="439">
        <v>9</v>
      </c>
      <c r="J20" s="439">
        <v>10</v>
      </c>
      <c r="K20" s="439">
        <v>11</v>
      </c>
      <c r="L20" s="439">
        <v>12</v>
      </c>
      <c r="M20" s="439">
        <v>13</v>
      </c>
      <c r="N20" s="439">
        <v>14</v>
      </c>
      <c r="O20" s="439">
        <v>15</v>
      </c>
      <c r="P20" s="439">
        <v>16</v>
      </c>
      <c r="Q20" s="439">
        <v>17</v>
      </c>
      <c r="R20" s="439">
        <v>18</v>
      </c>
      <c r="S20" s="439">
        <v>19</v>
      </c>
      <c r="T20" s="439">
        <v>20</v>
      </c>
      <c r="U20" s="439">
        <v>21</v>
      </c>
      <c r="V20" s="439">
        <v>22</v>
      </c>
      <c r="W20" s="439">
        <v>23</v>
      </c>
      <c r="X20" s="439">
        <v>24</v>
      </c>
      <c r="Y20" s="439">
        <v>25</v>
      </c>
      <c r="Z20" s="439">
        <v>26</v>
      </c>
      <c r="AA20" s="439">
        <v>27</v>
      </c>
      <c r="AB20" s="439">
        <v>28</v>
      </c>
      <c r="AC20" s="439">
        <v>29</v>
      </c>
      <c r="AD20" s="30"/>
    </row>
    <row r="21" spans="1:30" s="7" customFormat="1" ht="33.75" customHeight="1" thickBot="1" thickTop="1">
      <c r="A21" s="117"/>
      <c r="B21" s="122"/>
      <c r="C21" s="111" t="s">
        <v>22</v>
      </c>
      <c r="D21" s="111" t="s">
        <v>81</v>
      </c>
      <c r="E21" s="111" t="s">
        <v>80</v>
      </c>
      <c r="F21" s="156" t="s">
        <v>46</v>
      </c>
      <c r="G21" s="155" t="s">
        <v>47</v>
      </c>
      <c r="H21" s="157" t="s">
        <v>48</v>
      </c>
      <c r="I21" s="158" t="s">
        <v>23</v>
      </c>
      <c r="J21" s="173" t="s">
        <v>25</v>
      </c>
      <c r="K21" s="155" t="s">
        <v>26</v>
      </c>
      <c r="L21" s="155" t="s">
        <v>27</v>
      </c>
      <c r="M21" s="156" t="s">
        <v>49</v>
      </c>
      <c r="N21" s="156" t="s">
        <v>50</v>
      </c>
      <c r="O21" s="113" t="s">
        <v>30</v>
      </c>
      <c r="P21" s="155" t="s">
        <v>51</v>
      </c>
      <c r="Q21" s="156" t="s">
        <v>31</v>
      </c>
      <c r="R21" s="155" t="s">
        <v>52</v>
      </c>
      <c r="S21" s="238" t="s">
        <v>53</v>
      </c>
      <c r="T21" s="242" t="s">
        <v>32</v>
      </c>
      <c r="U21" s="248" t="s">
        <v>33</v>
      </c>
      <c r="V21" s="195" t="s">
        <v>54</v>
      </c>
      <c r="W21" s="197"/>
      <c r="X21" s="262" t="s">
        <v>55</v>
      </c>
      <c r="Y21" s="263"/>
      <c r="Z21" s="273" t="s">
        <v>36</v>
      </c>
      <c r="AA21" s="279" t="s">
        <v>37</v>
      </c>
      <c r="AB21" s="158" t="s">
        <v>38</v>
      </c>
      <c r="AC21" s="158" t="s">
        <v>39</v>
      </c>
      <c r="AD21" s="30"/>
    </row>
    <row r="22" spans="1:30" s="7" customFormat="1" ht="15.75" thickTop="1">
      <c r="A22" s="117"/>
      <c r="B22" s="122"/>
      <c r="C22" s="409"/>
      <c r="D22" s="409"/>
      <c r="E22" s="409"/>
      <c r="F22" s="410"/>
      <c r="G22" s="411"/>
      <c r="H22" s="411"/>
      <c r="I22" s="411"/>
      <c r="J22" s="177"/>
      <c r="K22" s="417"/>
      <c r="L22" s="411"/>
      <c r="M22" s="21"/>
      <c r="N22" s="21"/>
      <c r="O22" s="411"/>
      <c r="P22" s="411"/>
      <c r="Q22" s="411"/>
      <c r="R22" s="411"/>
      <c r="S22" s="239"/>
      <c r="T22" s="243"/>
      <c r="U22" s="249"/>
      <c r="V22" s="260"/>
      <c r="W22" s="254"/>
      <c r="X22" s="264"/>
      <c r="Y22" s="265"/>
      <c r="Z22" s="274"/>
      <c r="AA22" s="280"/>
      <c r="AB22" s="20"/>
      <c r="AC22" s="31"/>
      <c r="AD22" s="30"/>
    </row>
    <row r="23" spans="1:30" s="7" customFormat="1" ht="15">
      <c r="A23" s="117"/>
      <c r="B23" s="122"/>
      <c r="C23" s="409"/>
      <c r="D23" s="409"/>
      <c r="E23" s="409"/>
      <c r="F23" s="412"/>
      <c r="G23" s="413"/>
      <c r="H23" s="413"/>
      <c r="I23" s="413"/>
      <c r="J23" s="178"/>
      <c r="K23" s="412"/>
      <c r="L23" s="413"/>
      <c r="M23" s="17"/>
      <c r="N23" s="17"/>
      <c r="O23" s="413"/>
      <c r="P23" s="413"/>
      <c r="Q23" s="413"/>
      <c r="R23" s="413"/>
      <c r="S23" s="240"/>
      <c r="T23" s="244"/>
      <c r="U23" s="250"/>
      <c r="V23" s="261"/>
      <c r="W23" s="258"/>
      <c r="X23" s="266"/>
      <c r="Y23" s="267"/>
      <c r="Z23" s="275"/>
      <c r="AA23" s="281"/>
      <c r="AB23" s="16"/>
      <c r="AC23" s="27"/>
      <c r="AD23" s="30"/>
    </row>
    <row r="24" spans="1:30" s="7" customFormat="1" ht="15">
      <c r="A24" s="117"/>
      <c r="B24" s="122"/>
      <c r="C24" s="409">
        <v>25</v>
      </c>
      <c r="D24" s="409">
        <v>282242</v>
      </c>
      <c r="E24" s="409">
        <v>4228</v>
      </c>
      <c r="F24" s="394" t="s">
        <v>102</v>
      </c>
      <c r="G24" s="388" t="s">
        <v>111</v>
      </c>
      <c r="H24" s="414">
        <v>15</v>
      </c>
      <c r="I24" s="395" t="s">
        <v>104</v>
      </c>
      <c r="J24" s="175">
        <f>H24*$I$18</f>
        <v>22.634999999999998</v>
      </c>
      <c r="K24" s="418">
        <v>42036</v>
      </c>
      <c r="L24" s="418">
        <v>42064</v>
      </c>
      <c r="M24" s="23">
        <f aca="true" t="shared" si="0" ref="M24:M43">IF(F24="","",(L24-K24)*24)</f>
        <v>672</v>
      </c>
      <c r="N24" s="24">
        <f aca="true" t="shared" si="1" ref="N24:N43">IF(F24="","",ROUND((L24-K24)*24*60,0))</f>
        <v>40320</v>
      </c>
      <c r="O24" s="419" t="s">
        <v>132</v>
      </c>
      <c r="P24" s="419" t="str">
        <f aca="true" t="shared" si="2" ref="P24:P43">IF(F24="","",IF(OR(O24="P",O24="RP"),"--","NO"))</f>
        <v>NO</v>
      </c>
      <c r="Q24" s="419" t="s">
        <v>105</v>
      </c>
      <c r="R24" s="419" t="s">
        <v>131</v>
      </c>
      <c r="S24" s="241">
        <f>$I$19*IF(R24="SI",1,0.1)*IF(OR(O24="P",O24="RP"),0.1,1)</f>
        <v>3</v>
      </c>
      <c r="T24" s="441" t="str">
        <f aca="true" t="shared" si="3" ref="T24:T43">IF(O24="P",J24*S24*ROUND(N24/60,2),"--")</f>
        <v>--</v>
      </c>
      <c r="U24" s="442" t="str">
        <f aca="true" t="shared" si="4" ref="U24:U43">IF(O24="RP",J24*S24*Q24/100*ROUND(N24/60,2),"--")</f>
        <v>--</v>
      </c>
      <c r="V24" s="198" t="str">
        <f aca="true" t="shared" si="5" ref="V24:V43">IF(AND(O24="F",P24="NO"),J24*S24,"--")</f>
        <v>--</v>
      </c>
      <c r="W24" s="259" t="str">
        <f aca="true" t="shared" si="6" ref="W24:W43">IF(O24="F",J24*S24*ROUND(N24/60,2),"--")</f>
        <v>--</v>
      </c>
      <c r="X24" s="443" t="str">
        <f aca="true" t="shared" si="7" ref="X24:X43">IF(AND(O24="R",P24="NO"),J24*S24*Q24/100,"--")</f>
        <v>--</v>
      </c>
      <c r="Y24" s="444" t="str">
        <f aca="true" t="shared" si="8" ref="Y24:Y43">IF(O24="R",J24*S24*ROUND(N24/60,2)*Q24/100,"--")</f>
        <v>--</v>
      </c>
      <c r="Z24" s="445">
        <f aca="true" t="shared" si="9" ref="Z24:Z43">IF(O24="RF",J24*S24*ROUND(N24/60,2),"--")</f>
        <v>45632.16</v>
      </c>
      <c r="AA24" s="282" t="str">
        <f aca="true" t="shared" si="10" ref="AA24:AA43">IF(O24="RR",J24*S24*ROUND(N24/60,2)*Q24/100,"--")</f>
        <v>--</v>
      </c>
      <c r="AB24" s="22" t="s">
        <v>88</v>
      </c>
      <c r="AC24" s="27">
        <f aca="true" t="shared" si="11" ref="AC24:AC43">IF(F24="","",SUM(T24:AA24)*IF(AB24="SI",1,2))</f>
        <v>45632.16</v>
      </c>
      <c r="AD24" s="286"/>
    </row>
    <row r="25" spans="1:30" s="7" customFormat="1" ht="15">
      <c r="A25" s="117"/>
      <c r="B25" s="122"/>
      <c r="C25" s="409">
        <v>26</v>
      </c>
      <c r="D25" s="409">
        <v>284511</v>
      </c>
      <c r="E25" s="409">
        <v>4555</v>
      </c>
      <c r="F25" s="394" t="s">
        <v>106</v>
      </c>
      <c r="G25" s="388" t="s">
        <v>107</v>
      </c>
      <c r="H25" s="414">
        <v>20</v>
      </c>
      <c r="I25" s="395" t="s">
        <v>104</v>
      </c>
      <c r="J25" s="175">
        <f>H25*$I$18</f>
        <v>30.18</v>
      </c>
      <c r="K25" s="418">
        <v>42037.82986111111</v>
      </c>
      <c r="L25" s="418">
        <v>42037.864583333336</v>
      </c>
      <c r="M25" s="23">
        <f t="shared" si="0"/>
        <v>0.8333333334303461</v>
      </c>
      <c r="N25" s="24">
        <f t="shared" si="1"/>
        <v>50</v>
      </c>
      <c r="O25" s="419" t="s">
        <v>114</v>
      </c>
      <c r="P25" s="419" t="str">
        <f t="shared" si="2"/>
        <v>--</v>
      </c>
      <c r="Q25" s="420">
        <v>60</v>
      </c>
      <c r="R25" s="419"/>
      <c r="S25" s="241">
        <f>$I$19*IF(R25="SI",1,0.1)*IF(OR(O25="P",O25="RP"),0.1,1)</f>
        <v>0.30000000000000004</v>
      </c>
      <c r="T25" s="245" t="str">
        <f t="shared" si="3"/>
        <v>--</v>
      </c>
      <c r="U25" s="251">
        <f t="shared" si="4"/>
        <v>4.508892000000001</v>
      </c>
      <c r="V25" s="198" t="str">
        <f t="shared" si="5"/>
        <v>--</v>
      </c>
      <c r="W25" s="259" t="str">
        <f t="shared" si="6"/>
        <v>--</v>
      </c>
      <c r="X25" s="268" t="str">
        <f t="shared" si="7"/>
        <v>--</v>
      </c>
      <c r="Y25" s="269" t="str">
        <f t="shared" si="8"/>
        <v>--</v>
      </c>
      <c r="Z25" s="276" t="str">
        <f t="shared" si="9"/>
        <v>--</v>
      </c>
      <c r="AA25" s="282" t="str">
        <f t="shared" si="10"/>
        <v>--</v>
      </c>
      <c r="AB25" s="22" t="s">
        <v>88</v>
      </c>
      <c r="AC25" s="27">
        <f t="shared" si="11"/>
        <v>4.508892000000001</v>
      </c>
      <c r="AD25" s="30"/>
    </row>
    <row r="26" spans="1:30" s="7" customFormat="1" ht="15">
      <c r="A26" s="117"/>
      <c r="B26" s="122"/>
      <c r="C26" s="409">
        <v>27</v>
      </c>
      <c r="D26" s="409">
        <v>284522</v>
      </c>
      <c r="E26" s="409">
        <v>5333</v>
      </c>
      <c r="F26" s="394" t="s">
        <v>133</v>
      </c>
      <c r="G26" s="388" t="s">
        <v>111</v>
      </c>
      <c r="H26" s="440">
        <v>15</v>
      </c>
      <c r="I26" s="395" t="s">
        <v>104</v>
      </c>
      <c r="J26" s="175">
        <f>H26*$I$18</f>
        <v>22.634999999999998</v>
      </c>
      <c r="K26" s="418">
        <v>42039.60486111111</v>
      </c>
      <c r="L26" s="418">
        <v>42039.714583333334</v>
      </c>
      <c r="M26" s="23">
        <f t="shared" si="0"/>
        <v>2.633333333360497</v>
      </c>
      <c r="N26" s="24">
        <f t="shared" si="1"/>
        <v>158</v>
      </c>
      <c r="O26" s="419" t="s">
        <v>91</v>
      </c>
      <c r="P26" s="419" t="str">
        <f t="shared" si="2"/>
        <v>NO</v>
      </c>
      <c r="Q26" s="419" t="s">
        <v>105</v>
      </c>
      <c r="R26" s="419" t="s">
        <v>88</v>
      </c>
      <c r="S26" s="241">
        <f>$I$19*IF(R26="SI",1,0.1)*IF(OR(O26="P",O26="RP"),0.1,1)</f>
        <v>30</v>
      </c>
      <c r="T26" s="245" t="str">
        <f t="shared" si="3"/>
        <v>--</v>
      </c>
      <c r="U26" s="251" t="str">
        <f t="shared" si="4"/>
        <v>--</v>
      </c>
      <c r="V26" s="198">
        <f t="shared" si="5"/>
        <v>679.05</v>
      </c>
      <c r="W26" s="259">
        <f t="shared" si="6"/>
        <v>1785.9014999999997</v>
      </c>
      <c r="X26" s="268" t="str">
        <f t="shared" si="7"/>
        <v>--</v>
      </c>
      <c r="Y26" s="269" t="str">
        <f t="shared" si="8"/>
        <v>--</v>
      </c>
      <c r="Z26" s="276" t="str">
        <f t="shared" si="9"/>
        <v>--</v>
      </c>
      <c r="AA26" s="282" t="str">
        <f t="shared" si="10"/>
        <v>--</v>
      </c>
      <c r="AB26" s="22" t="s">
        <v>88</v>
      </c>
      <c r="AC26" s="27">
        <f t="shared" si="11"/>
        <v>2464.9514999999997</v>
      </c>
      <c r="AD26" s="30"/>
    </row>
    <row r="27" spans="1:30" s="7" customFormat="1" ht="15">
      <c r="A27" s="117"/>
      <c r="B27" s="122"/>
      <c r="C27" s="409">
        <v>28</v>
      </c>
      <c r="D27" s="409">
        <v>284713</v>
      </c>
      <c r="E27" s="409">
        <v>5333</v>
      </c>
      <c r="F27" s="394" t="s">
        <v>133</v>
      </c>
      <c r="G27" s="388" t="s">
        <v>111</v>
      </c>
      <c r="H27" s="440">
        <v>15</v>
      </c>
      <c r="I27" s="395" t="s">
        <v>104</v>
      </c>
      <c r="J27" s="175">
        <f>H27*$I$18</f>
        <v>22.634999999999998</v>
      </c>
      <c r="K27" s="418">
        <v>42039.71527777778</v>
      </c>
      <c r="L27" s="418">
        <v>42040.558333333334</v>
      </c>
      <c r="M27" s="23">
        <f t="shared" si="0"/>
        <v>20.233333333279006</v>
      </c>
      <c r="N27" s="24">
        <f t="shared" si="1"/>
        <v>1214</v>
      </c>
      <c r="O27" s="419" t="s">
        <v>91</v>
      </c>
      <c r="P27" s="419" t="str">
        <f t="shared" si="2"/>
        <v>NO</v>
      </c>
      <c r="Q27" s="419" t="s">
        <v>105</v>
      </c>
      <c r="R27" s="419" t="s">
        <v>131</v>
      </c>
      <c r="S27" s="241">
        <f>$I$19*IF(R27="SI",1,0.1)*IF(OR(O27="P",O27="RP"),0.1,1)</f>
        <v>3</v>
      </c>
      <c r="T27" s="245" t="str">
        <f t="shared" si="3"/>
        <v>--</v>
      </c>
      <c r="U27" s="251" t="str">
        <f t="shared" si="4"/>
        <v>--</v>
      </c>
      <c r="V27" s="198">
        <f t="shared" si="5"/>
        <v>67.905</v>
      </c>
      <c r="W27" s="259">
        <f t="shared" si="6"/>
        <v>1373.7181500000002</v>
      </c>
      <c r="X27" s="268" t="str">
        <f t="shared" si="7"/>
        <v>--</v>
      </c>
      <c r="Y27" s="269" t="str">
        <f t="shared" si="8"/>
        <v>--</v>
      </c>
      <c r="Z27" s="276" t="str">
        <f t="shared" si="9"/>
        <v>--</v>
      </c>
      <c r="AA27" s="282" t="str">
        <f t="shared" si="10"/>
        <v>--</v>
      </c>
      <c r="AB27" s="22" t="s">
        <v>88</v>
      </c>
      <c r="AC27" s="27">
        <f t="shared" si="11"/>
        <v>1441.6231500000001</v>
      </c>
      <c r="AD27" s="30"/>
    </row>
    <row r="28" spans="1:30" s="7" customFormat="1" ht="15">
      <c r="A28" s="117"/>
      <c r="B28" s="122"/>
      <c r="C28" s="409">
        <v>29</v>
      </c>
      <c r="D28" s="409">
        <v>284552</v>
      </c>
      <c r="E28" s="409">
        <v>4768</v>
      </c>
      <c r="F28" s="394" t="s">
        <v>134</v>
      </c>
      <c r="G28" s="388" t="s">
        <v>103</v>
      </c>
      <c r="H28" s="440">
        <v>15</v>
      </c>
      <c r="I28" s="395" t="s">
        <v>104</v>
      </c>
      <c r="J28" s="175">
        <f>H28*$I$18</f>
        <v>22.634999999999998</v>
      </c>
      <c r="K28" s="418">
        <v>42040.35833333333</v>
      </c>
      <c r="L28" s="418">
        <v>42040.42569444444</v>
      </c>
      <c r="M28" s="23">
        <f t="shared" si="0"/>
        <v>1.6166666666977108</v>
      </c>
      <c r="N28" s="24">
        <f t="shared" si="1"/>
        <v>97</v>
      </c>
      <c r="O28" s="419" t="s">
        <v>87</v>
      </c>
      <c r="P28" s="419" t="str">
        <f t="shared" si="2"/>
        <v>--</v>
      </c>
      <c r="Q28" s="419" t="s">
        <v>105</v>
      </c>
      <c r="R28" s="419"/>
      <c r="S28" s="241">
        <f>$I$19*IF(R28="SI",1,0.1)*IF(OR(O28="P",O28="RP"),0.1,1)</f>
        <v>0.30000000000000004</v>
      </c>
      <c r="T28" s="245">
        <f t="shared" si="3"/>
        <v>11.000610000000002</v>
      </c>
      <c r="U28" s="251" t="str">
        <f t="shared" si="4"/>
        <v>--</v>
      </c>
      <c r="V28" s="198" t="str">
        <f t="shared" si="5"/>
        <v>--</v>
      </c>
      <c r="W28" s="259" t="str">
        <f t="shared" si="6"/>
        <v>--</v>
      </c>
      <c r="X28" s="268" t="str">
        <f t="shared" si="7"/>
        <v>--</v>
      </c>
      <c r="Y28" s="269" t="str">
        <f t="shared" si="8"/>
        <v>--</v>
      </c>
      <c r="Z28" s="276" t="str">
        <f t="shared" si="9"/>
        <v>--</v>
      </c>
      <c r="AA28" s="282" t="str">
        <f t="shared" si="10"/>
        <v>--</v>
      </c>
      <c r="AB28" s="22" t="s">
        <v>88</v>
      </c>
      <c r="AC28" s="27">
        <f t="shared" si="11"/>
        <v>11.000610000000002</v>
      </c>
      <c r="AD28" s="30"/>
    </row>
    <row r="29" spans="1:30" s="7" customFormat="1" ht="15">
      <c r="A29" s="117"/>
      <c r="B29" s="122"/>
      <c r="C29" s="409">
        <v>30</v>
      </c>
      <c r="D29" s="409">
        <v>284560</v>
      </c>
      <c r="E29" s="409">
        <v>5266</v>
      </c>
      <c r="F29" s="394" t="s">
        <v>108</v>
      </c>
      <c r="G29" s="388" t="s">
        <v>135</v>
      </c>
      <c r="H29" s="440">
        <v>30</v>
      </c>
      <c r="I29" s="395" t="s">
        <v>104</v>
      </c>
      <c r="J29" s="175">
        <f>H29*'T-02 (4)'!$I$18</f>
        <v>45.269999999999996</v>
      </c>
      <c r="K29" s="418">
        <v>42040.44583333333</v>
      </c>
      <c r="L29" s="418">
        <v>42040.45208333333</v>
      </c>
      <c r="M29" s="23">
        <f t="shared" si="0"/>
        <v>0.1499999999650754</v>
      </c>
      <c r="N29" s="24">
        <f t="shared" si="1"/>
        <v>9</v>
      </c>
      <c r="O29" s="419" t="s">
        <v>91</v>
      </c>
      <c r="P29" s="419" t="str">
        <f t="shared" si="2"/>
        <v>NO</v>
      </c>
      <c r="Q29" s="419" t="s">
        <v>105</v>
      </c>
      <c r="R29" s="419" t="s">
        <v>88</v>
      </c>
      <c r="S29" s="241">
        <f>'T-02 (4)'!$I$19*IF(R29="SI",1,0.1)*IF(OR(O29="P",O29="RP"),0.1,1)</f>
        <v>30</v>
      </c>
      <c r="T29" s="245" t="str">
        <f t="shared" si="3"/>
        <v>--</v>
      </c>
      <c r="U29" s="251" t="str">
        <f t="shared" si="4"/>
        <v>--</v>
      </c>
      <c r="V29" s="198">
        <f t="shared" si="5"/>
        <v>1358.1</v>
      </c>
      <c r="W29" s="259">
        <f t="shared" si="6"/>
        <v>203.71499999999997</v>
      </c>
      <c r="X29" s="268" t="str">
        <f t="shared" si="7"/>
        <v>--</v>
      </c>
      <c r="Y29" s="269" t="str">
        <f t="shared" si="8"/>
        <v>--</v>
      </c>
      <c r="Z29" s="276" t="str">
        <f t="shared" si="9"/>
        <v>--</v>
      </c>
      <c r="AA29" s="282" t="str">
        <f t="shared" si="10"/>
        <v>--</v>
      </c>
      <c r="AB29" s="22" t="s">
        <v>88</v>
      </c>
      <c r="AC29" s="27">
        <f t="shared" si="11"/>
        <v>1561.8149999999998</v>
      </c>
      <c r="AD29" s="286"/>
    </row>
    <row r="30" spans="1:30" s="7" customFormat="1" ht="15">
      <c r="A30" s="117"/>
      <c r="B30" s="122"/>
      <c r="C30" s="409">
        <v>31</v>
      </c>
      <c r="D30" s="409">
        <v>284564</v>
      </c>
      <c r="E30" s="409">
        <v>3581</v>
      </c>
      <c r="F30" s="394" t="s">
        <v>112</v>
      </c>
      <c r="G30" s="388" t="s">
        <v>110</v>
      </c>
      <c r="H30" s="414">
        <v>15</v>
      </c>
      <c r="I30" s="395" t="s">
        <v>104</v>
      </c>
      <c r="J30" s="175">
        <f>H30*'T-02 (4)'!$I$18</f>
        <v>22.634999999999998</v>
      </c>
      <c r="K30" s="418">
        <v>42041.80138888889</v>
      </c>
      <c r="L30" s="418">
        <v>42041.813888888886</v>
      </c>
      <c r="M30" s="23">
        <f t="shared" si="0"/>
        <v>0.2999999999301508</v>
      </c>
      <c r="N30" s="24">
        <f t="shared" si="1"/>
        <v>18</v>
      </c>
      <c r="O30" s="419" t="s">
        <v>114</v>
      </c>
      <c r="P30" s="419" t="str">
        <f t="shared" si="2"/>
        <v>--</v>
      </c>
      <c r="Q30" s="420">
        <v>40</v>
      </c>
      <c r="R30" s="419" t="s">
        <v>88</v>
      </c>
      <c r="S30" s="241">
        <f>'T-02 (4)'!$I$19*IF(R30="SI",1,0.1)*IF(OR(O30="P",O30="RP"),0.1,1)</f>
        <v>3</v>
      </c>
      <c r="T30" s="245" t="str">
        <f t="shared" si="3"/>
        <v>--</v>
      </c>
      <c r="U30" s="251">
        <f t="shared" si="4"/>
        <v>8.1486</v>
      </c>
      <c r="V30" s="198" t="str">
        <f t="shared" si="5"/>
        <v>--</v>
      </c>
      <c r="W30" s="259" t="str">
        <f t="shared" si="6"/>
        <v>--</v>
      </c>
      <c r="X30" s="268" t="str">
        <f t="shared" si="7"/>
        <v>--</v>
      </c>
      <c r="Y30" s="269" t="str">
        <f t="shared" si="8"/>
        <v>--</v>
      </c>
      <c r="Z30" s="276" t="str">
        <f t="shared" si="9"/>
        <v>--</v>
      </c>
      <c r="AA30" s="282" t="str">
        <f t="shared" si="10"/>
        <v>--</v>
      </c>
      <c r="AB30" s="22" t="s">
        <v>88</v>
      </c>
      <c r="AC30" s="27">
        <f t="shared" si="11"/>
        <v>8.1486</v>
      </c>
      <c r="AD30" s="286"/>
    </row>
    <row r="31" spans="1:30" s="7" customFormat="1" ht="15">
      <c r="A31" s="117"/>
      <c r="B31" s="122"/>
      <c r="C31" s="409">
        <v>32</v>
      </c>
      <c r="D31" s="409">
        <v>284566</v>
      </c>
      <c r="E31" s="409">
        <v>3618</v>
      </c>
      <c r="F31" s="394" t="s">
        <v>113</v>
      </c>
      <c r="G31" s="388" t="s">
        <v>107</v>
      </c>
      <c r="H31" s="414">
        <v>7.5</v>
      </c>
      <c r="I31" s="395" t="s">
        <v>104</v>
      </c>
      <c r="J31" s="175">
        <f>H31*'T-02 (4)'!$I$18</f>
        <v>11.317499999999999</v>
      </c>
      <c r="K31" s="418">
        <v>42041.822916666664</v>
      </c>
      <c r="L31" s="418">
        <v>42041.85</v>
      </c>
      <c r="M31" s="23">
        <f t="shared" si="0"/>
        <v>0.6500000000232831</v>
      </c>
      <c r="N31" s="24">
        <f t="shared" si="1"/>
        <v>39</v>
      </c>
      <c r="O31" s="419" t="s">
        <v>114</v>
      </c>
      <c r="P31" s="419" t="str">
        <f t="shared" si="2"/>
        <v>--</v>
      </c>
      <c r="Q31" s="420">
        <v>40</v>
      </c>
      <c r="R31" s="419" t="s">
        <v>88</v>
      </c>
      <c r="S31" s="241">
        <f>'T-02 (4)'!$I$19*IF(R31="SI",1,0.1)*IF(OR(O31="P",O31="RP"),0.1,1)</f>
        <v>3</v>
      </c>
      <c r="T31" s="245" t="str">
        <f t="shared" si="3"/>
        <v>--</v>
      </c>
      <c r="U31" s="251">
        <f t="shared" si="4"/>
        <v>8.82765</v>
      </c>
      <c r="V31" s="198" t="str">
        <f t="shared" si="5"/>
        <v>--</v>
      </c>
      <c r="W31" s="259" t="str">
        <f t="shared" si="6"/>
        <v>--</v>
      </c>
      <c r="X31" s="268" t="str">
        <f t="shared" si="7"/>
        <v>--</v>
      </c>
      <c r="Y31" s="269" t="str">
        <f t="shared" si="8"/>
        <v>--</v>
      </c>
      <c r="Z31" s="276" t="str">
        <f t="shared" si="9"/>
        <v>--</v>
      </c>
      <c r="AA31" s="282" t="str">
        <f t="shared" si="10"/>
        <v>--</v>
      </c>
      <c r="AB31" s="22" t="s">
        <v>88</v>
      </c>
      <c r="AC31" s="27">
        <f t="shared" si="11"/>
        <v>8.82765</v>
      </c>
      <c r="AD31" s="286"/>
    </row>
    <row r="32" spans="1:30" s="7" customFormat="1" ht="15">
      <c r="A32" s="117"/>
      <c r="B32" s="122"/>
      <c r="C32" s="409">
        <v>33</v>
      </c>
      <c r="D32" s="409">
        <v>284607</v>
      </c>
      <c r="E32" s="409">
        <v>548</v>
      </c>
      <c r="F32" s="394" t="s">
        <v>115</v>
      </c>
      <c r="G32" s="388" t="s">
        <v>110</v>
      </c>
      <c r="H32" s="414">
        <v>15</v>
      </c>
      <c r="I32" s="395" t="s">
        <v>109</v>
      </c>
      <c r="J32" s="175">
        <f>H32*'T-02 (4)'!$I$18</f>
        <v>22.634999999999998</v>
      </c>
      <c r="K32" s="418">
        <v>42043.26388888889</v>
      </c>
      <c r="L32" s="418">
        <v>42043.373611111114</v>
      </c>
      <c r="M32" s="23">
        <f t="shared" si="0"/>
        <v>2.633333333360497</v>
      </c>
      <c r="N32" s="24">
        <f t="shared" si="1"/>
        <v>158</v>
      </c>
      <c r="O32" s="419" t="s">
        <v>87</v>
      </c>
      <c r="P32" s="419" t="str">
        <f t="shared" si="2"/>
        <v>--</v>
      </c>
      <c r="Q32" s="419" t="s">
        <v>105</v>
      </c>
      <c r="R32" s="419" t="s">
        <v>88</v>
      </c>
      <c r="S32" s="241">
        <f>'T-02 (4)'!$I$19*IF(R32="SI",1,0.1)*IF(OR(O32="P",O32="RP"),0.1,1)</f>
        <v>3</v>
      </c>
      <c r="T32" s="245">
        <f t="shared" si="3"/>
        <v>178.59015</v>
      </c>
      <c r="U32" s="251" t="str">
        <f t="shared" si="4"/>
        <v>--</v>
      </c>
      <c r="V32" s="198" t="str">
        <f t="shared" si="5"/>
        <v>--</v>
      </c>
      <c r="W32" s="259" t="str">
        <f t="shared" si="6"/>
        <v>--</v>
      </c>
      <c r="X32" s="268" t="str">
        <f t="shared" si="7"/>
        <v>--</v>
      </c>
      <c r="Y32" s="269" t="str">
        <f t="shared" si="8"/>
        <v>--</v>
      </c>
      <c r="Z32" s="276" t="str">
        <f t="shared" si="9"/>
        <v>--</v>
      </c>
      <c r="AA32" s="282" t="str">
        <f t="shared" si="10"/>
        <v>--</v>
      </c>
      <c r="AB32" s="22" t="s">
        <v>88</v>
      </c>
      <c r="AC32" s="27">
        <f t="shared" si="11"/>
        <v>178.59015</v>
      </c>
      <c r="AD32" s="286"/>
    </row>
    <row r="33" spans="1:30" s="7" customFormat="1" ht="15">
      <c r="A33" s="117"/>
      <c r="B33" s="122"/>
      <c r="C33" s="409">
        <v>34</v>
      </c>
      <c r="D33" s="409">
        <v>284839</v>
      </c>
      <c r="E33" s="409">
        <v>5338</v>
      </c>
      <c r="F33" s="394" t="s">
        <v>136</v>
      </c>
      <c r="G33" s="388" t="s">
        <v>103</v>
      </c>
      <c r="H33" s="440">
        <v>30</v>
      </c>
      <c r="I33" s="395" t="s">
        <v>104</v>
      </c>
      <c r="J33" s="175">
        <f>H33*'T-02 (4)'!$I$18</f>
        <v>45.269999999999996</v>
      </c>
      <c r="K33" s="418">
        <v>42044.802777777775</v>
      </c>
      <c r="L33" s="418">
        <v>42044.81597222222</v>
      </c>
      <c r="M33" s="23">
        <f t="shared" si="0"/>
        <v>0.3166666666511446</v>
      </c>
      <c r="N33" s="24">
        <f t="shared" si="1"/>
        <v>19</v>
      </c>
      <c r="O33" s="419" t="s">
        <v>116</v>
      </c>
      <c r="P33" s="419" t="str">
        <f t="shared" si="2"/>
        <v>NO</v>
      </c>
      <c r="Q33" s="420">
        <v>60</v>
      </c>
      <c r="R33" s="419" t="s">
        <v>88</v>
      </c>
      <c r="S33" s="241">
        <f>'T-02 (4)'!$I$19*IF(R33="SI",1,0.1)*IF(OR(O33="P",O33="RP"),0.1,1)</f>
        <v>30</v>
      </c>
      <c r="T33" s="245" t="str">
        <f t="shared" si="3"/>
        <v>--</v>
      </c>
      <c r="U33" s="251" t="str">
        <f t="shared" si="4"/>
        <v>--</v>
      </c>
      <c r="V33" s="198" t="str">
        <f t="shared" si="5"/>
        <v>--</v>
      </c>
      <c r="W33" s="259" t="str">
        <f t="shared" si="6"/>
        <v>--</v>
      </c>
      <c r="X33" s="268">
        <f t="shared" si="7"/>
        <v>814.86</v>
      </c>
      <c r="Y33" s="269">
        <f t="shared" si="8"/>
        <v>260.7552</v>
      </c>
      <c r="Z33" s="276" t="str">
        <f t="shared" si="9"/>
        <v>--</v>
      </c>
      <c r="AA33" s="282" t="str">
        <f t="shared" si="10"/>
        <v>--</v>
      </c>
      <c r="AB33" s="22" t="s">
        <v>88</v>
      </c>
      <c r="AC33" s="27">
        <f t="shared" si="11"/>
        <v>1075.6152</v>
      </c>
      <c r="AD33" s="286"/>
    </row>
    <row r="34" spans="1:30" s="7" customFormat="1" ht="15">
      <c r="A34" s="117"/>
      <c r="B34" s="122"/>
      <c r="C34" s="409">
        <v>35</v>
      </c>
      <c r="D34" s="409">
        <v>284845</v>
      </c>
      <c r="E34" s="409">
        <v>5130</v>
      </c>
      <c r="F34" s="394" t="s">
        <v>137</v>
      </c>
      <c r="G34" s="388" t="s">
        <v>103</v>
      </c>
      <c r="H34" s="440">
        <v>30</v>
      </c>
      <c r="I34" s="395" t="s">
        <v>104</v>
      </c>
      <c r="J34" s="175">
        <f>H34*'T-02 (4)'!$I$18</f>
        <v>45.269999999999996</v>
      </c>
      <c r="K34" s="418">
        <v>42045.02013888889</v>
      </c>
      <c r="L34" s="418">
        <v>42045.02222222222</v>
      </c>
      <c r="M34" s="23">
        <f t="shared" si="0"/>
        <v>0.04999999998835847</v>
      </c>
      <c r="N34" s="24">
        <f t="shared" si="1"/>
        <v>3</v>
      </c>
      <c r="O34" s="419" t="s">
        <v>91</v>
      </c>
      <c r="P34" s="419" t="str">
        <f t="shared" si="2"/>
        <v>NO</v>
      </c>
      <c r="Q34" s="419" t="s">
        <v>105</v>
      </c>
      <c r="R34" s="419" t="s">
        <v>88</v>
      </c>
      <c r="S34" s="241">
        <f>'T-02 (4)'!$I$19*IF(R34="SI",1,0.1)*IF(OR(O34="P",O34="RP"),0.1,1)</f>
        <v>30</v>
      </c>
      <c r="T34" s="245" t="str">
        <f t="shared" si="3"/>
        <v>--</v>
      </c>
      <c r="U34" s="251" t="str">
        <f t="shared" si="4"/>
        <v>--</v>
      </c>
      <c r="V34" s="198">
        <f t="shared" si="5"/>
        <v>1358.1</v>
      </c>
      <c r="W34" s="259">
        <f t="shared" si="6"/>
        <v>67.905</v>
      </c>
      <c r="X34" s="268" t="str">
        <f t="shared" si="7"/>
        <v>--</v>
      </c>
      <c r="Y34" s="269" t="str">
        <f t="shared" si="8"/>
        <v>--</v>
      </c>
      <c r="Z34" s="276" t="str">
        <f t="shared" si="9"/>
        <v>--</v>
      </c>
      <c r="AA34" s="282" t="str">
        <f t="shared" si="10"/>
        <v>--</v>
      </c>
      <c r="AB34" s="22" t="s">
        <v>88</v>
      </c>
      <c r="AC34" s="27">
        <f t="shared" si="11"/>
        <v>1426.0049999999999</v>
      </c>
      <c r="AD34" s="286"/>
    </row>
    <row r="35" spans="1:30" s="7" customFormat="1" ht="15">
      <c r="A35" s="117"/>
      <c r="B35" s="122"/>
      <c r="C35" s="409">
        <v>36</v>
      </c>
      <c r="D35" s="409">
        <v>284848</v>
      </c>
      <c r="E35" s="409">
        <v>3836</v>
      </c>
      <c r="F35" s="394" t="s">
        <v>117</v>
      </c>
      <c r="G35" s="388" t="s">
        <v>107</v>
      </c>
      <c r="H35" s="414">
        <v>15</v>
      </c>
      <c r="I35" s="395" t="s">
        <v>104</v>
      </c>
      <c r="J35" s="175">
        <f>H35*'T-02 (4)'!$I$18</f>
        <v>22.634999999999998</v>
      </c>
      <c r="K35" s="418">
        <v>42046.470138888886</v>
      </c>
      <c r="L35" s="418">
        <v>42046.67083333333</v>
      </c>
      <c r="M35" s="23">
        <f t="shared" si="0"/>
        <v>4.816666666651145</v>
      </c>
      <c r="N35" s="24">
        <f t="shared" si="1"/>
        <v>289</v>
      </c>
      <c r="O35" s="419" t="s">
        <v>114</v>
      </c>
      <c r="P35" s="419" t="str">
        <f t="shared" si="2"/>
        <v>--</v>
      </c>
      <c r="Q35" s="420">
        <v>60</v>
      </c>
      <c r="R35" s="419"/>
      <c r="S35" s="241">
        <f>'T-02 (4)'!$I$19*IF(R35="SI",1,0.1)*IF(OR(O35="P",O35="RP"),0.1,1)</f>
        <v>0.30000000000000004</v>
      </c>
      <c r="T35" s="245" t="str">
        <f t="shared" si="3"/>
        <v>--</v>
      </c>
      <c r="U35" s="251">
        <f t="shared" si="4"/>
        <v>19.638126000000007</v>
      </c>
      <c r="V35" s="198" t="str">
        <f t="shared" si="5"/>
        <v>--</v>
      </c>
      <c r="W35" s="259" t="str">
        <f t="shared" si="6"/>
        <v>--</v>
      </c>
      <c r="X35" s="268" t="str">
        <f t="shared" si="7"/>
        <v>--</v>
      </c>
      <c r="Y35" s="269" t="str">
        <f t="shared" si="8"/>
        <v>--</v>
      </c>
      <c r="Z35" s="276" t="str">
        <f t="shared" si="9"/>
        <v>--</v>
      </c>
      <c r="AA35" s="282" t="str">
        <f t="shared" si="10"/>
        <v>--</v>
      </c>
      <c r="AB35" s="22" t="s">
        <v>88</v>
      </c>
      <c r="AC35" s="27">
        <f t="shared" si="11"/>
        <v>19.638126000000007</v>
      </c>
      <c r="AD35" s="286"/>
    </row>
    <row r="36" spans="1:30" s="7" customFormat="1" ht="15">
      <c r="A36" s="117"/>
      <c r="B36" s="122"/>
      <c r="C36" s="409">
        <v>37</v>
      </c>
      <c r="D36" s="409">
        <v>284851</v>
      </c>
      <c r="E36" s="409">
        <v>4575</v>
      </c>
      <c r="F36" s="394" t="s">
        <v>118</v>
      </c>
      <c r="G36" s="388" t="s">
        <v>110</v>
      </c>
      <c r="H36" s="414">
        <v>30</v>
      </c>
      <c r="I36" s="395" t="s">
        <v>104</v>
      </c>
      <c r="J36" s="175">
        <f>H36*'T-02 (4)'!$I$18</f>
        <v>45.269999999999996</v>
      </c>
      <c r="K36" s="418">
        <v>42046.81527777778</v>
      </c>
      <c r="L36" s="418">
        <v>42046.981944444444</v>
      </c>
      <c r="M36" s="23">
        <f t="shared" si="0"/>
        <v>3.9999999999417923</v>
      </c>
      <c r="N36" s="24">
        <f t="shared" si="1"/>
        <v>240</v>
      </c>
      <c r="O36" s="419" t="s">
        <v>91</v>
      </c>
      <c r="P36" s="419" t="str">
        <f t="shared" si="2"/>
        <v>NO</v>
      </c>
      <c r="Q36" s="419" t="s">
        <v>105</v>
      </c>
      <c r="R36" s="419" t="s">
        <v>88</v>
      </c>
      <c r="S36" s="241">
        <f>'T-02 (4)'!$I$19*IF(R36="SI",1,0.1)*IF(OR(O36="P",O36="RP"),0.1,1)</f>
        <v>30</v>
      </c>
      <c r="T36" s="245" t="str">
        <f t="shared" si="3"/>
        <v>--</v>
      </c>
      <c r="U36" s="251" t="str">
        <f t="shared" si="4"/>
        <v>--</v>
      </c>
      <c r="V36" s="198">
        <f t="shared" si="5"/>
        <v>1358.1</v>
      </c>
      <c r="W36" s="259">
        <f t="shared" si="6"/>
        <v>5432.4</v>
      </c>
      <c r="X36" s="268" t="str">
        <f t="shared" si="7"/>
        <v>--</v>
      </c>
      <c r="Y36" s="269" t="str">
        <f t="shared" si="8"/>
        <v>--</v>
      </c>
      <c r="Z36" s="276" t="str">
        <f t="shared" si="9"/>
        <v>--</v>
      </c>
      <c r="AA36" s="282" t="str">
        <f t="shared" si="10"/>
        <v>--</v>
      </c>
      <c r="AB36" s="22" t="s">
        <v>88</v>
      </c>
      <c r="AC36" s="27">
        <f t="shared" si="11"/>
        <v>6790.5</v>
      </c>
      <c r="AD36" s="286"/>
    </row>
    <row r="37" spans="1:30" s="7" customFormat="1" ht="15">
      <c r="A37" s="117"/>
      <c r="B37" s="122"/>
      <c r="C37" s="409">
        <v>38</v>
      </c>
      <c r="D37" s="409">
        <v>284858</v>
      </c>
      <c r="E37" s="409">
        <v>3808</v>
      </c>
      <c r="F37" s="394" t="s">
        <v>118</v>
      </c>
      <c r="G37" s="388" t="s">
        <v>119</v>
      </c>
      <c r="H37" s="414">
        <v>30</v>
      </c>
      <c r="I37" s="395" t="s">
        <v>104</v>
      </c>
      <c r="J37" s="175">
        <f>H37*'T-02 (4)'!$I$18</f>
        <v>45.269999999999996</v>
      </c>
      <c r="K37" s="418">
        <v>42046.81527777778</v>
      </c>
      <c r="L37" s="418">
        <v>42046.839583333334</v>
      </c>
      <c r="M37" s="23">
        <f t="shared" si="0"/>
        <v>0.5833333333139308</v>
      </c>
      <c r="N37" s="24">
        <f t="shared" si="1"/>
        <v>35</v>
      </c>
      <c r="O37" s="419" t="s">
        <v>91</v>
      </c>
      <c r="P37" s="419" t="str">
        <f t="shared" si="2"/>
        <v>NO</v>
      </c>
      <c r="Q37" s="419" t="s">
        <v>105</v>
      </c>
      <c r="R37" s="419" t="s">
        <v>88</v>
      </c>
      <c r="S37" s="241">
        <f>'T-02 (4)'!$I$19*IF(R37="SI",1,0.1)*IF(OR(O37="P",O37="RP"),0.1,1)</f>
        <v>30</v>
      </c>
      <c r="T37" s="245" t="str">
        <f t="shared" si="3"/>
        <v>--</v>
      </c>
      <c r="U37" s="251" t="str">
        <f t="shared" si="4"/>
        <v>--</v>
      </c>
      <c r="V37" s="198">
        <f t="shared" si="5"/>
        <v>1358.1</v>
      </c>
      <c r="W37" s="259">
        <f t="shared" si="6"/>
        <v>787.6979999999999</v>
      </c>
      <c r="X37" s="268" t="str">
        <f t="shared" si="7"/>
        <v>--</v>
      </c>
      <c r="Y37" s="269" t="str">
        <f t="shared" si="8"/>
        <v>--</v>
      </c>
      <c r="Z37" s="276" t="str">
        <f t="shared" si="9"/>
        <v>--</v>
      </c>
      <c r="AA37" s="282" t="str">
        <f t="shared" si="10"/>
        <v>--</v>
      </c>
      <c r="AB37" s="22" t="s">
        <v>88</v>
      </c>
      <c r="AC37" s="27">
        <f t="shared" si="11"/>
        <v>2145.798</v>
      </c>
      <c r="AD37" s="286"/>
    </row>
    <row r="38" spans="1:30" s="7" customFormat="1" ht="15">
      <c r="A38" s="117"/>
      <c r="B38" s="122"/>
      <c r="C38" s="409">
        <v>39</v>
      </c>
      <c r="D38" s="409">
        <v>284859</v>
      </c>
      <c r="E38" s="409">
        <v>4223</v>
      </c>
      <c r="F38" s="394" t="s">
        <v>118</v>
      </c>
      <c r="G38" s="388" t="s">
        <v>120</v>
      </c>
      <c r="H38" s="414">
        <v>30</v>
      </c>
      <c r="I38" s="395" t="s">
        <v>104</v>
      </c>
      <c r="J38" s="175">
        <f>H38*'T-02 (4)'!$I$18</f>
        <v>45.269999999999996</v>
      </c>
      <c r="K38" s="418">
        <v>42046.81527777778</v>
      </c>
      <c r="L38" s="418">
        <v>42046.84166666667</v>
      </c>
      <c r="M38" s="23">
        <f t="shared" si="0"/>
        <v>0.6333333333022892</v>
      </c>
      <c r="N38" s="24">
        <f t="shared" si="1"/>
        <v>38</v>
      </c>
      <c r="O38" s="419" t="s">
        <v>91</v>
      </c>
      <c r="P38" s="419" t="str">
        <f t="shared" si="2"/>
        <v>NO</v>
      </c>
      <c r="Q38" s="419" t="s">
        <v>105</v>
      </c>
      <c r="R38" s="419" t="s">
        <v>88</v>
      </c>
      <c r="S38" s="241">
        <f>'T-02 (4)'!$I$19*IF(R38="SI",1,0.1)*IF(OR(O38="P",O38="RP"),0.1,1)</f>
        <v>30</v>
      </c>
      <c r="T38" s="245" t="str">
        <f t="shared" si="3"/>
        <v>--</v>
      </c>
      <c r="U38" s="251" t="str">
        <f t="shared" si="4"/>
        <v>--</v>
      </c>
      <c r="V38" s="198">
        <f t="shared" si="5"/>
        <v>1358.1</v>
      </c>
      <c r="W38" s="259">
        <f t="shared" si="6"/>
        <v>855.603</v>
      </c>
      <c r="X38" s="268" t="str">
        <f t="shared" si="7"/>
        <v>--</v>
      </c>
      <c r="Y38" s="269" t="str">
        <f t="shared" si="8"/>
        <v>--</v>
      </c>
      <c r="Z38" s="276" t="str">
        <f t="shared" si="9"/>
        <v>--</v>
      </c>
      <c r="AA38" s="282" t="str">
        <f t="shared" si="10"/>
        <v>--</v>
      </c>
      <c r="AB38" s="22" t="s">
        <v>88</v>
      </c>
      <c r="AC38" s="27">
        <f t="shared" si="11"/>
        <v>2213.703</v>
      </c>
      <c r="AD38" s="286"/>
    </row>
    <row r="39" spans="1:30" s="7" customFormat="1" ht="15">
      <c r="A39" s="117"/>
      <c r="B39" s="122"/>
      <c r="C39" s="409">
        <v>40</v>
      </c>
      <c r="D39" s="409">
        <v>284861</v>
      </c>
      <c r="E39" s="409">
        <v>5448</v>
      </c>
      <c r="F39" s="394" t="s">
        <v>139</v>
      </c>
      <c r="G39" s="388" t="s">
        <v>110</v>
      </c>
      <c r="H39" s="440">
        <v>40</v>
      </c>
      <c r="I39" s="395" t="s">
        <v>138</v>
      </c>
      <c r="J39" s="175">
        <f>H39*'T-02 (4)'!$I$18</f>
        <v>60.36</v>
      </c>
      <c r="K39" s="418">
        <v>42047.425</v>
      </c>
      <c r="L39" s="418">
        <v>42047.47986111111</v>
      </c>
      <c r="M39" s="23">
        <f t="shared" si="0"/>
        <v>1.316666666592937</v>
      </c>
      <c r="N39" s="24">
        <f t="shared" si="1"/>
        <v>79</v>
      </c>
      <c r="O39" s="419" t="s">
        <v>114</v>
      </c>
      <c r="P39" s="419" t="str">
        <f t="shared" si="2"/>
        <v>--</v>
      </c>
      <c r="Q39" s="420">
        <v>60</v>
      </c>
      <c r="R39" s="419"/>
      <c r="S39" s="241">
        <f>'T-02 (4)'!$I$19*IF(R39="SI",1,0.1)*IF(OR(O39="P",O39="RP"),0.1,1)</f>
        <v>0.30000000000000004</v>
      </c>
      <c r="T39" s="245" t="str">
        <f t="shared" si="3"/>
        <v>--</v>
      </c>
      <c r="U39" s="251">
        <f t="shared" si="4"/>
        <v>14.341536000000003</v>
      </c>
      <c r="V39" s="198" t="str">
        <f t="shared" si="5"/>
        <v>--</v>
      </c>
      <c r="W39" s="259" t="str">
        <f t="shared" si="6"/>
        <v>--</v>
      </c>
      <c r="X39" s="268" t="str">
        <f t="shared" si="7"/>
        <v>--</v>
      </c>
      <c r="Y39" s="269" t="str">
        <f t="shared" si="8"/>
        <v>--</v>
      </c>
      <c r="Z39" s="276" t="str">
        <f t="shared" si="9"/>
        <v>--</v>
      </c>
      <c r="AA39" s="282" t="str">
        <f t="shared" si="10"/>
        <v>--</v>
      </c>
      <c r="AB39" s="22" t="s">
        <v>88</v>
      </c>
      <c r="AC39" s="27">
        <f t="shared" si="11"/>
        <v>14.341536000000003</v>
      </c>
      <c r="AD39" s="286"/>
    </row>
    <row r="40" spans="1:30" s="7" customFormat="1" ht="15">
      <c r="A40" s="117"/>
      <c r="B40" s="122"/>
      <c r="C40" s="409">
        <v>41</v>
      </c>
      <c r="D40" s="409">
        <v>284863</v>
      </c>
      <c r="E40" s="409">
        <v>5447</v>
      </c>
      <c r="F40" s="394" t="s">
        <v>139</v>
      </c>
      <c r="G40" s="388" t="s">
        <v>107</v>
      </c>
      <c r="H40" s="440">
        <v>40</v>
      </c>
      <c r="I40" s="395" t="s">
        <v>138</v>
      </c>
      <c r="J40" s="175">
        <f>H40*'T-02 (4)'!$I$18</f>
        <v>60.36</v>
      </c>
      <c r="K40" s="418">
        <v>42048.69375</v>
      </c>
      <c r="L40" s="418">
        <v>42048.73333333333</v>
      </c>
      <c r="M40" s="23">
        <f t="shared" si="0"/>
        <v>0.9499999999534339</v>
      </c>
      <c r="N40" s="24">
        <f t="shared" si="1"/>
        <v>57</v>
      </c>
      <c r="O40" s="419" t="s">
        <v>87</v>
      </c>
      <c r="P40" s="419" t="str">
        <f t="shared" si="2"/>
        <v>--</v>
      </c>
      <c r="Q40" s="419" t="s">
        <v>105</v>
      </c>
      <c r="R40" s="419" t="s">
        <v>88</v>
      </c>
      <c r="S40" s="241">
        <f>'T-02 (4)'!$I$19*IF(R40="SI",1,0.1)*IF(OR(O40="P",O40="RP"),0.1,1)</f>
        <v>3</v>
      </c>
      <c r="T40" s="245">
        <f t="shared" si="3"/>
        <v>172.02599999999998</v>
      </c>
      <c r="U40" s="251" t="str">
        <f t="shared" si="4"/>
        <v>--</v>
      </c>
      <c r="V40" s="198" t="str">
        <f t="shared" si="5"/>
        <v>--</v>
      </c>
      <c r="W40" s="259" t="str">
        <f t="shared" si="6"/>
        <v>--</v>
      </c>
      <c r="X40" s="268" t="str">
        <f t="shared" si="7"/>
        <v>--</v>
      </c>
      <c r="Y40" s="269" t="str">
        <f t="shared" si="8"/>
        <v>--</v>
      </c>
      <c r="Z40" s="276" t="str">
        <f t="shared" si="9"/>
        <v>--</v>
      </c>
      <c r="AA40" s="282" t="str">
        <f t="shared" si="10"/>
        <v>--</v>
      </c>
      <c r="AB40" s="22" t="s">
        <v>88</v>
      </c>
      <c r="AC40" s="27">
        <f t="shared" si="11"/>
        <v>172.02599999999998</v>
      </c>
      <c r="AD40" s="286"/>
    </row>
    <row r="41" spans="1:30" s="7" customFormat="1" ht="15">
      <c r="A41" s="117"/>
      <c r="B41" s="122"/>
      <c r="C41" s="409">
        <v>42</v>
      </c>
      <c r="D41" s="409">
        <v>284864</v>
      </c>
      <c r="E41" s="409">
        <v>5448</v>
      </c>
      <c r="F41" s="394" t="s">
        <v>139</v>
      </c>
      <c r="G41" s="388" t="s">
        <v>110</v>
      </c>
      <c r="H41" s="440">
        <v>40</v>
      </c>
      <c r="I41" s="395" t="s">
        <v>138</v>
      </c>
      <c r="J41" s="175">
        <f>H41*'T-02 (4)'!$I$18</f>
        <v>60.36</v>
      </c>
      <c r="K41" s="418">
        <v>42048.69375</v>
      </c>
      <c r="L41" s="418">
        <v>42048.73333333333</v>
      </c>
      <c r="M41" s="23">
        <f t="shared" si="0"/>
        <v>0.9499999999534339</v>
      </c>
      <c r="N41" s="24">
        <f t="shared" si="1"/>
        <v>57</v>
      </c>
      <c r="O41" s="419" t="s">
        <v>87</v>
      </c>
      <c r="P41" s="419" t="str">
        <f t="shared" si="2"/>
        <v>--</v>
      </c>
      <c r="Q41" s="419" t="s">
        <v>105</v>
      </c>
      <c r="R41" s="419" t="s">
        <v>88</v>
      </c>
      <c r="S41" s="241">
        <f>'T-02 (4)'!$I$19*IF(R41="SI",1,0.1)*IF(OR(O41="P",O41="RP"),0.1,1)</f>
        <v>3</v>
      </c>
      <c r="T41" s="245">
        <f t="shared" si="3"/>
        <v>172.02599999999998</v>
      </c>
      <c r="U41" s="251" t="str">
        <f t="shared" si="4"/>
        <v>--</v>
      </c>
      <c r="V41" s="198" t="str">
        <f t="shared" si="5"/>
        <v>--</v>
      </c>
      <c r="W41" s="259" t="str">
        <f t="shared" si="6"/>
        <v>--</v>
      </c>
      <c r="X41" s="268" t="str">
        <f t="shared" si="7"/>
        <v>--</v>
      </c>
      <c r="Y41" s="269" t="str">
        <f t="shared" si="8"/>
        <v>--</v>
      </c>
      <c r="Z41" s="276" t="str">
        <f t="shared" si="9"/>
        <v>--</v>
      </c>
      <c r="AA41" s="282" t="str">
        <f t="shared" si="10"/>
        <v>--</v>
      </c>
      <c r="AB41" s="22" t="s">
        <v>88</v>
      </c>
      <c r="AC41" s="27">
        <f t="shared" si="11"/>
        <v>172.02599999999998</v>
      </c>
      <c r="AD41" s="286"/>
    </row>
    <row r="42" spans="1:30" s="7" customFormat="1" ht="15">
      <c r="A42" s="117"/>
      <c r="B42" s="122"/>
      <c r="C42" s="409">
        <v>43</v>
      </c>
      <c r="D42" s="409">
        <v>284865</v>
      </c>
      <c r="E42" s="409">
        <v>4768</v>
      </c>
      <c r="F42" s="394" t="s">
        <v>134</v>
      </c>
      <c r="G42" s="388" t="s">
        <v>103</v>
      </c>
      <c r="H42" s="440">
        <v>15</v>
      </c>
      <c r="I42" s="395" t="s">
        <v>104</v>
      </c>
      <c r="J42" s="175">
        <f>H42*'T-02 (4)'!$I$18</f>
        <v>22.634999999999998</v>
      </c>
      <c r="K42" s="418">
        <v>42049.334027777775</v>
      </c>
      <c r="L42" s="418">
        <v>42049.626388888886</v>
      </c>
      <c r="M42" s="23">
        <f t="shared" si="0"/>
        <v>7.016666666662786</v>
      </c>
      <c r="N42" s="24">
        <f t="shared" si="1"/>
        <v>421</v>
      </c>
      <c r="O42" s="419" t="s">
        <v>87</v>
      </c>
      <c r="P42" s="419" t="str">
        <f t="shared" si="2"/>
        <v>--</v>
      </c>
      <c r="Q42" s="419" t="s">
        <v>105</v>
      </c>
      <c r="R42" s="419"/>
      <c r="S42" s="241">
        <f>'T-02 (4)'!$I$19*IF(R42="SI",1,0.1)*IF(OR(O42="P",O42="RP"),0.1,1)</f>
        <v>0.30000000000000004</v>
      </c>
      <c r="T42" s="245">
        <f t="shared" si="3"/>
        <v>47.66931</v>
      </c>
      <c r="U42" s="251" t="str">
        <f t="shared" si="4"/>
        <v>--</v>
      </c>
      <c r="V42" s="198" t="str">
        <f t="shared" si="5"/>
        <v>--</v>
      </c>
      <c r="W42" s="259" t="str">
        <f t="shared" si="6"/>
        <v>--</v>
      </c>
      <c r="X42" s="268" t="str">
        <f t="shared" si="7"/>
        <v>--</v>
      </c>
      <c r="Y42" s="269" t="str">
        <f t="shared" si="8"/>
        <v>--</v>
      </c>
      <c r="Z42" s="276" t="str">
        <f t="shared" si="9"/>
        <v>--</v>
      </c>
      <c r="AA42" s="282" t="str">
        <f t="shared" si="10"/>
        <v>--</v>
      </c>
      <c r="AB42" s="22" t="s">
        <v>88</v>
      </c>
      <c r="AC42" s="27">
        <f t="shared" si="11"/>
        <v>47.66931</v>
      </c>
      <c r="AD42" s="30"/>
    </row>
    <row r="43" spans="1:30" s="7" customFormat="1" ht="15">
      <c r="A43" s="117"/>
      <c r="B43" s="122"/>
      <c r="C43" s="409">
        <v>44</v>
      </c>
      <c r="D43" s="409">
        <v>284870</v>
      </c>
      <c r="E43" s="409">
        <v>3580</v>
      </c>
      <c r="F43" s="394" t="s">
        <v>112</v>
      </c>
      <c r="G43" s="388" t="s">
        <v>107</v>
      </c>
      <c r="H43" s="414">
        <v>15</v>
      </c>
      <c r="I43" s="395" t="s">
        <v>104</v>
      </c>
      <c r="J43" s="175">
        <f>H43*'T-02 (4)'!$I$18</f>
        <v>22.634999999999998</v>
      </c>
      <c r="K43" s="418">
        <v>42050.60763888889</v>
      </c>
      <c r="L43" s="418">
        <v>42050.611805555556</v>
      </c>
      <c r="M43" s="23">
        <f t="shared" si="0"/>
        <v>0.09999999997671694</v>
      </c>
      <c r="N43" s="24">
        <f t="shared" si="1"/>
        <v>6</v>
      </c>
      <c r="O43" s="419" t="s">
        <v>116</v>
      </c>
      <c r="P43" s="419" t="str">
        <f t="shared" si="2"/>
        <v>NO</v>
      </c>
      <c r="Q43" s="420">
        <v>40</v>
      </c>
      <c r="R43" s="419" t="s">
        <v>88</v>
      </c>
      <c r="S43" s="241">
        <f>'T-02 (4)'!$I$19*IF(R43="SI",1,0.1)*IF(OR(O43="P",O43="RP"),0.1,1)</f>
        <v>30</v>
      </c>
      <c r="T43" s="245" t="str">
        <f t="shared" si="3"/>
        <v>--</v>
      </c>
      <c r="U43" s="251" t="str">
        <f t="shared" si="4"/>
        <v>--</v>
      </c>
      <c r="V43" s="198" t="str">
        <f t="shared" si="5"/>
        <v>--</v>
      </c>
      <c r="W43" s="259" t="str">
        <f t="shared" si="6"/>
        <v>--</v>
      </c>
      <c r="X43" s="268">
        <f t="shared" si="7"/>
        <v>271.62</v>
      </c>
      <c r="Y43" s="269">
        <f t="shared" si="8"/>
        <v>27.162</v>
      </c>
      <c r="Z43" s="276" t="str">
        <f t="shared" si="9"/>
        <v>--</v>
      </c>
      <c r="AA43" s="282" t="str">
        <f t="shared" si="10"/>
        <v>--</v>
      </c>
      <c r="AB43" s="22" t="s">
        <v>88</v>
      </c>
      <c r="AC43" s="27">
        <f t="shared" si="11"/>
        <v>298.782</v>
      </c>
      <c r="AD43" s="30"/>
    </row>
    <row r="44" spans="1:30" s="7" customFormat="1" ht="15.75" thickBot="1">
      <c r="A44" s="117"/>
      <c r="B44" s="122"/>
      <c r="C44" s="416"/>
      <c r="D44" s="416"/>
      <c r="E44" s="416"/>
      <c r="F44" s="416"/>
      <c r="G44" s="416"/>
      <c r="H44" s="416"/>
      <c r="I44" s="416"/>
      <c r="J44" s="179"/>
      <c r="K44" s="416"/>
      <c r="L44" s="416"/>
      <c r="M44" s="25"/>
      <c r="N44" s="25"/>
      <c r="O44" s="416"/>
      <c r="P44" s="416"/>
      <c r="Q44" s="416"/>
      <c r="R44" s="416"/>
      <c r="S44" s="237"/>
      <c r="T44" s="246"/>
      <c r="U44" s="252"/>
      <c r="V44" s="255"/>
      <c r="W44" s="256"/>
      <c r="X44" s="270"/>
      <c r="Y44" s="271"/>
      <c r="Z44" s="277"/>
      <c r="AA44" s="283"/>
      <c r="AB44" s="25"/>
      <c r="AC44" s="180"/>
      <c r="AD44" s="30"/>
    </row>
    <row r="45" spans="1:30" s="7" customFormat="1" ht="17.25" thickBot="1" thickTop="1">
      <c r="A45" s="117"/>
      <c r="B45" s="122"/>
      <c r="C45" s="163" t="s">
        <v>40</v>
      </c>
      <c r="D45" s="165"/>
      <c r="E45" s="165"/>
      <c r="F45" s="164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7">
        <f aca="true" t="shared" si="12" ref="T45:AA45">SUM(T22:T44)</f>
        <v>581.31207</v>
      </c>
      <c r="U45" s="253">
        <f t="shared" si="12"/>
        <v>55.464804000000015</v>
      </c>
      <c r="V45" s="257">
        <f t="shared" si="12"/>
        <v>7537.455</v>
      </c>
      <c r="W45" s="257">
        <f t="shared" si="12"/>
        <v>10506.940649999999</v>
      </c>
      <c r="X45" s="272">
        <f t="shared" si="12"/>
        <v>1086.48</v>
      </c>
      <c r="Y45" s="272">
        <f t="shared" si="12"/>
        <v>287.9172</v>
      </c>
      <c r="Z45" s="278">
        <f t="shared" si="12"/>
        <v>45632.16</v>
      </c>
      <c r="AA45" s="284">
        <f t="shared" si="12"/>
        <v>0</v>
      </c>
      <c r="AB45" s="181"/>
      <c r="AC45" s="129">
        <f>ROUND(SUM(AC22:AC44),2)</f>
        <v>65687.73</v>
      </c>
      <c r="AD45" s="30"/>
    </row>
    <row r="46" spans="1:30" s="7" customFormat="1" ht="13.5" thickTop="1">
      <c r="A46" s="117"/>
      <c r="B46" s="122"/>
      <c r="C46" s="165"/>
      <c r="D46" s="165"/>
      <c r="E46" s="165"/>
      <c r="F46" s="16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30"/>
    </row>
    <row r="47" spans="1:30" s="7" customFormat="1" ht="13.5" thickBot="1">
      <c r="A47" s="117"/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2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-PJL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7.8515625" style="0" customWidth="1"/>
    <col min="12" max="12" width="18.7109375" style="0" customWidth="1"/>
    <col min="13" max="15" width="9.7109375" style="0" customWidth="1"/>
    <col min="16" max="16" width="5.8515625" style="0" customWidth="1"/>
    <col min="17" max="18" width="7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</row>
    <row r="2" spans="2:30" s="32" customFormat="1" ht="26.25">
      <c r="B2" s="427" t="str">
        <f>+'TOT-0215'!B2</f>
        <v>ANEXO V al Memorandum D.T.E.E. N°  828    /</v>
      </c>
      <c r="C2" s="35"/>
      <c r="D2" s="35"/>
      <c r="E2" s="153"/>
      <c r="F2" s="153"/>
      <c r="G2" s="108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5:30" s="7" customFormat="1" ht="12.75"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0" s="39" customFormat="1" ht="11.25">
      <c r="A4" s="428" t="s">
        <v>82</v>
      </c>
      <c r="B4" s="110"/>
      <c r="C4" s="428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1:30" s="39" customFormat="1" ht="11.25">
      <c r="A5" s="428" t="s">
        <v>83</v>
      </c>
      <c r="B5" s="110"/>
      <c r="C5" s="110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30" s="7" customFormat="1" ht="13.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1:30" s="7" customFormat="1" ht="13.5" thickTop="1">
      <c r="A7" s="117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</row>
    <row r="8" spans="1:30" s="43" customFormat="1" ht="20.25">
      <c r="A8" s="136"/>
      <c r="B8" s="137"/>
      <c r="C8" s="123"/>
      <c r="D8" s="123"/>
      <c r="E8" s="123"/>
      <c r="F8" s="19" t="s">
        <v>17</v>
      </c>
      <c r="G8" s="19"/>
      <c r="H8" s="123"/>
      <c r="I8" s="136"/>
      <c r="J8" s="136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38"/>
    </row>
    <row r="9" spans="1:30" s="43" customFormat="1" ht="20.25">
      <c r="A9" s="136"/>
      <c r="B9" s="137"/>
      <c r="C9" s="123"/>
      <c r="D9" s="123"/>
      <c r="E9" s="123"/>
      <c r="F9" s="19"/>
      <c r="G9" s="19"/>
      <c r="H9" s="123"/>
      <c r="I9" s="136"/>
      <c r="J9" s="136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38"/>
    </row>
    <row r="10" spans="1:30" s="43" customFormat="1" ht="20.25">
      <c r="A10" s="136"/>
      <c r="B10" s="137"/>
      <c r="C10" s="123"/>
      <c r="D10" s="123"/>
      <c r="E10" s="123"/>
      <c r="F10" s="19" t="s">
        <v>41</v>
      </c>
      <c r="G10" s="19"/>
      <c r="H10" s="123"/>
      <c r="I10" s="136"/>
      <c r="J10" s="136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38"/>
    </row>
    <row r="11" spans="1:30" s="7" customFormat="1" ht="12.75">
      <c r="A11" s="117"/>
      <c r="B11" s="122"/>
      <c r="C11" s="26"/>
      <c r="D11" s="26"/>
      <c r="E11" s="26"/>
      <c r="F11" s="26"/>
      <c r="G11" s="26"/>
      <c r="H11" s="26"/>
      <c r="I11" s="11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6"/>
      <c r="B12" s="137"/>
      <c r="C12" s="123"/>
      <c r="D12" s="123"/>
      <c r="E12" s="123"/>
      <c r="F12" s="154" t="s">
        <v>42</v>
      </c>
      <c r="G12" s="19"/>
      <c r="H12" s="136"/>
      <c r="I12" s="136"/>
      <c r="J12" s="139"/>
      <c r="K12" s="123"/>
      <c r="L12" s="136"/>
      <c r="M12" s="136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38"/>
    </row>
    <row r="13" spans="1:30" s="7" customFormat="1" ht="12.75">
      <c r="A13" s="117"/>
      <c r="B13" s="122"/>
      <c r="C13" s="26"/>
      <c r="D13" s="26"/>
      <c r="E13" s="26"/>
      <c r="F13" s="26"/>
      <c r="G13" s="26"/>
      <c r="H13" s="26"/>
      <c r="I13" s="11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6"/>
      <c r="B14" s="137"/>
      <c r="C14" s="123"/>
      <c r="D14" s="123"/>
      <c r="E14" s="123"/>
      <c r="F14" s="154" t="s">
        <v>43</v>
      </c>
      <c r="G14" s="19"/>
      <c r="H14" s="136"/>
      <c r="I14" s="136"/>
      <c r="J14" s="139"/>
      <c r="K14" s="123"/>
      <c r="L14" s="136"/>
      <c r="M14" s="136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38"/>
    </row>
    <row r="15" spans="1:30" s="7" customFormat="1" ht="12.75">
      <c r="A15" s="117"/>
      <c r="B15" s="122"/>
      <c r="C15" s="26"/>
      <c r="D15" s="26"/>
      <c r="E15" s="26"/>
      <c r="F15" s="125"/>
      <c r="G15" s="125"/>
      <c r="H15" s="125"/>
      <c r="I15" s="126"/>
      <c r="J15" s="12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0"/>
      <c r="B16" s="148" t="str">
        <f>'TOT-0215'!B14</f>
        <v>Desde el 01 al 28 de febrero de 2015</v>
      </c>
      <c r="C16" s="149"/>
      <c r="D16" s="149"/>
      <c r="E16" s="149"/>
      <c r="F16" s="149"/>
      <c r="G16" s="149"/>
      <c r="H16" s="149"/>
      <c r="I16" s="149"/>
      <c r="J16" s="149"/>
      <c r="K16" s="150"/>
      <c r="L16" s="151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2"/>
    </row>
    <row r="17" spans="1:30" s="7" customFormat="1" ht="14.25" thickBot="1">
      <c r="A17" s="117"/>
      <c r="B17" s="122"/>
      <c r="C17" s="26"/>
      <c r="D17" s="26"/>
      <c r="E17" s="26"/>
      <c r="F17" s="26"/>
      <c r="G17" s="26"/>
      <c r="H17" s="26"/>
      <c r="I17" s="127"/>
      <c r="J17" s="26"/>
      <c r="K17" s="133"/>
      <c r="L17" s="13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7"/>
      <c r="B18" s="122"/>
      <c r="C18" s="26"/>
      <c r="D18" s="26"/>
      <c r="E18" s="26"/>
      <c r="F18" s="141" t="s">
        <v>44</v>
      </c>
      <c r="G18" s="142"/>
      <c r="H18" s="143"/>
      <c r="I18" s="144">
        <v>1.509</v>
      </c>
      <c r="J18" s="117"/>
      <c r="K18" s="26"/>
      <c r="L18" s="380"/>
      <c r="M18" s="381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7"/>
      <c r="B19" s="122"/>
      <c r="C19" s="26"/>
      <c r="D19" s="26"/>
      <c r="E19" s="26"/>
      <c r="F19" s="145" t="s">
        <v>45</v>
      </c>
      <c r="G19" s="146"/>
      <c r="H19" s="146"/>
      <c r="I19" s="147">
        <f>30*'TOT-0215'!B13</f>
        <v>30</v>
      </c>
      <c r="J19" s="26"/>
      <c r="K19" s="171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8"/>
      <c r="X19" s="128"/>
      <c r="Y19" s="128"/>
      <c r="Z19" s="128"/>
      <c r="AA19" s="128"/>
      <c r="AB19" s="128"/>
      <c r="AC19" s="128"/>
      <c r="AD19" s="30"/>
    </row>
    <row r="20" spans="1:30" s="7" customFormat="1" ht="14.25" thickBot="1" thickTop="1">
      <c r="A20" s="117"/>
      <c r="B20" s="122"/>
      <c r="C20" s="439">
        <v>3</v>
      </c>
      <c r="D20" s="439">
        <v>4</v>
      </c>
      <c r="E20" s="439">
        <v>5</v>
      </c>
      <c r="F20" s="439">
        <v>6</v>
      </c>
      <c r="G20" s="439">
        <v>7</v>
      </c>
      <c r="H20" s="439">
        <v>8</v>
      </c>
      <c r="I20" s="439">
        <v>9</v>
      </c>
      <c r="J20" s="439">
        <v>10</v>
      </c>
      <c r="K20" s="439">
        <v>11</v>
      </c>
      <c r="L20" s="439">
        <v>12</v>
      </c>
      <c r="M20" s="439">
        <v>13</v>
      </c>
      <c r="N20" s="439">
        <v>14</v>
      </c>
      <c r="O20" s="439">
        <v>15</v>
      </c>
      <c r="P20" s="439">
        <v>16</v>
      </c>
      <c r="Q20" s="439">
        <v>17</v>
      </c>
      <c r="R20" s="439">
        <v>18</v>
      </c>
      <c r="S20" s="439">
        <v>19</v>
      </c>
      <c r="T20" s="439">
        <v>20</v>
      </c>
      <c r="U20" s="439">
        <v>21</v>
      </c>
      <c r="V20" s="439">
        <v>22</v>
      </c>
      <c r="W20" s="439">
        <v>23</v>
      </c>
      <c r="X20" s="439">
        <v>24</v>
      </c>
      <c r="Y20" s="439">
        <v>25</v>
      </c>
      <c r="Z20" s="439">
        <v>26</v>
      </c>
      <c r="AA20" s="439">
        <v>27</v>
      </c>
      <c r="AB20" s="439">
        <v>28</v>
      </c>
      <c r="AC20" s="439">
        <v>29</v>
      </c>
      <c r="AD20" s="30"/>
    </row>
    <row r="21" spans="1:30" s="7" customFormat="1" ht="33.75" customHeight="1" thickBot="1" thickTop="1">
      <c r="A21" s="117"/>
      <c r="B21" s="122"/>
      <c r="C21" s="111" t="s">
        <v>22</v>
      </c>
      <c r="D21" s="111" t="s">
        <v>81</v>
      </c>
      <c r="E21" s="111" t="s">
        <v>80</v>
      </c>
      <c r="F21" s="156" t="s">
        <v>46</v>
      </c>
      <c r="G21" s="155" t="s">
        <v>47</v>
      </c>
      <c r="H21" s="157" t="s">
        <v>48</v>
      </c>
      <c r="I21" s="158" t="s">
        <v>23</v>
      </c>
      <c r="J21" s="173" t="s">
        <v>25</v>
      </c>
      <c r="K21" s="155" t="s">
        <v>26</v>
      </c>
      <c r="L21" s="155" t="s">
        <v>27</v>
      </c>
      <c r="M21" s="156" t="s">
        <v>49</v>
      </c>
      <c r="N21" s="156" t="s">
        <v>50</v>
      </c>
      <c r="O21" s="113" t="s">
        <v>30</v>
      </c>
      <c r="P21" s="155" t="s">
        <v>51</v>
      </c>
      <c r="Q21" s="156" t="s">
        <v>31</v>
      </c>
      <c r="R21" s="155" t="s">
        <v>52</v>
      </c>
      <c r="S21" s="238" t="s">
        <v>53</v>
      </c>
      <c r="T21" s="242" t="s">
        <v>32</v>
      </c>
      <c r="U21" s="248" t="s">
        <v>33</v>
      </c>
      <c r="V21" s="195" t="s">
        <v>54</v>
      </c>
      <c r="W21" s="197"/>
      <c r="X21" s="262" t="s">
        <v>55</v>
      </c>
      <c r="Y21" s="263"/>
      <c r="Z21" s="273" t="s">
        <v>36</v>
      </c>
      <c r="AA21" s="279" t="s">
        <v>37</v>
      </c>
      <c r="AB21" s="158" t="s">
        <v>38</v>
      </c>
      <c r="AC21" s="158" t="s">
        <v>39</v>
      </c>
      <c r="AD21" s="30"/>
    </row>
    <row r="22" spans="1:30" s="7" customFormat="1" ht="15.75" thickTop="1">
      <c r="A22" s="117"/>
      <c r="B22" s="122"/>
      <c r="C22" s="409"/>
      <c r="D22" s="409"/>
      <c r="E22" s="409"/>
      <c r="F22" s="410"/>
      <c r="G22" s="411"/>
      <c r="H22" s="411"/>
      <c r="I22" s="411"/>
      <c r="J22" s="177"/>
      <c r="K22" s="417"/>
      <c r="L22" s="411"/>
      <c r="M22" s="21"/>
      <c r="N22" s="21"/>
      <c r="O22" s="411"/>
      <c r="P22" s="411"/>
      <c r="Q22" s="411"/>
      <c r="R22" s="411"/>
      <c r="S22" s="239"/>
      <c r="T22" s="243"/>
      <c r="U22" s="249"/>
      <c r="V22" s="260"/>
      <c r="W22" s="254"/>
      <c r="X22" s="264"/>
      <c r="Y22" s="265"/>
      <c r="Z22" s="274"/>
      <c r="AA22" s="280"/>
      <c r="AB22" s="20"/>
      <c r="AC22" s="31">
        <f>'T-02 (3)'!AC45</f>
        <v>65687.73</v>
      </c>
      <c r="AD22" s="30"/>
    </row>
    <row r="23" spans="1:30" s="7" customFormat="1" ht="15">
      <c r="A23" s="117"/>
      <c r="B23" s="122"/>
      <c r="C23" s="409"/>
      <c r="D23" s="409"/>
      <c r="E23" s="409"/>
      <c r="F23" s="412"/>
      <c r="G23" s="413"/>
      <c r="H23" s="413"/>
      <c r="I23" s="413"/>
      <c r="J23" s="178"/>
      <c r="K23" s="412"/>
      <c r="L23" s="413"/>
      <c r="M23" s="17"/>
      <c r="N23" s="17"/>
      <c r="O23" s="413"/>
      <c r="P23" s="413"/>
      <c r="Q23" s="413"/>
      <c r="R23" s="413"/>
      <c r="S23" s="240"/>
      <c r="T23" s="244"/>
      <c r="U23" s="250"/>
      <c r="V23" s="261"/>
      <c r="W23" s="258"/>
      <c r="X23" s="266"/>
      <c r="Y23" s="267"/>
      <c r="Z23" s="275"/>
      <c r="AA23" s="281"/>
      <c r="AB23" s="16"/>
      <c r="AC23" s="27"/>
      <c r="AD23" s="30"/>
    </row>
    <row r="24" spans="1:30" s="7" customFormat="1" ht="15">
      <c r="A24" s="117"/>
      <c r="B24" s="122"/>
      <c r="C24" s="409">
        <v>45</v>
      </c>
      <c r="D24" s="409">
        <v>285115</v>
      </c>
      <c r="E24" s="409">
        <v>4062</v>
      </c>
      <c r="F24" s="394" t="s">
        <v>121</v>
      </c>
      <c r="G24" s="388" t="s">
        <v>110</v>
      </c>
      <c r="H24" s="414">
        <v>30</v>
      </c>
      <c r="I24" s="395" t="s">
        <v>104</v>
      </c>
      <c r="J24" s="175">
        <f>H24*$I$18</f>
        <v>45.269999999999996</v>
      </c>
      <c r="K24" s="418">
        <v>42054.66388888889</v>
      </c>
      <c r="L24" s="418">
        <v>42054.67638888889</v>
      </c>
      <c r="M24" s="23">
        <f aca="true" t="shared" si="0" ref="M24:M38">IF(F24="","",(L24-K24)*24)</f>
        <v>0.2999999999301508</v>
      </c>
      <c r="N24" s="24">
        <f aca="true" t="shared" si="1" ref="N24:N38">IF(F24="","",ROUND((L24-K24)*24*60,0))</f>
        <v>18</v>
      </c>
      <c r="O24" s="419" t="s">
        <v>91</v>
      </c>
      <c r="P24" s="419" t="str">
        <f aca="true" t="shared" si="2" ref="P24:P38">IF(F24="","",IF(OR(O24="P",O24="RP"),"--","NO"))</f>
        <v>NO</v>
      </c>
      <c r="Q24" s="419" t="s">
        <v>105</v>
      </c>
      <c r="R24" s="419" t="s">
        <v>88</v>
      </c>
      <c r="S24" s="241">
        <f aca="true" t="shared" si="3" ref="S24:S33">$I$19*IF(R24="SI",1,0.1)*IF(OR(O24="P",O24="RP"),0.1,1)</f>
        <v>30</v>
      </c>
      <c r="T24" s="245" t="str">
        <f aca="true" t="shared" si="4" ref="T24:T38">IF(O24="P",J24*S24*ROUND(N24/60,2),"--")</f>
        <v>--</v>
      </c>
      <c r="U24" s="251" t="str">
        <f aca="true" t="shared" si="5" ref="U24:U38">IF(O24="RP",J24*S24*Q24/100*ROUND(N24/60,2),"--")</f>
        <v>--</v>
      </c>
      <c r="V24" s="198">
        <f aca="true" t="shared" si="6" ref="V24:V38">IF(AND(O24="F",P24="NO"),J24*S24,"--")</f>
        <v>1358.1</v>
      </c>
      <c r="W24" s="259">
        <f aca="true" t="shared" si="7" ref="W24:W38">IF(O24="F",J24*S24*ROUND(N24/60,2),"--")</f>
        <v>407.42999999999995</v>
      </c>
      <c r="X24" s="268" t="str">
        <f aca="true" t="shared" si="8" ref="X24:X38">IF(AND(O24="R",P24="NO"),J24*S24*Q24/100,"--")</f>
        <v>--</v>
      </c>
      <c r="Y24" s="269" t="str">
        <f aca="true" t="shared" si="9" ref="Y24:Y38">IF(O24="R",J24*S24*ROUND(N24/60,2)*Q24/100,"--")</f>
        <v>--</v>
      </c>
      <c r="Z24" s="276" t="str">
        <f aca="true" t="shared" si="10" ref="Z24:Z38">IF(O24="RF",J24*S24*ROUND(N24/60,2),"--")</f>
        <v>--</v>
      </c>
      <c r="AA24" s="282" t="str">
        <f aca="true" t="shared" si="11" ref="AA24:AA38">IF(O24="RR",J24*S24*ROUND(N24/60,2)*Q24/100,"--")</f>
        <v>--</v>
      </c>
      <c r="AB24" s="22" t="s">
        <v>88</v>
      </c>
      <c r="AC24" s="27">
        <f aca="true" t="shared" si="12" ref="AC24:AC38">IF(F24="","",SUM(T24:AA24)*IF(AB24="SI",1,2))</f>
        <v>1765.5299999999997</v>
      </c>
      <c r="AD24" s="30"/>
    </row>
    <row r="25" spans="1:30" s="7" customFormat="1" ht="15">
      <c r="A25" s="117"/>
      <c r="B25" s="122"/>
      <c r="C25" s="409">
        <v>46</v>
      </c>
      <c r="D25" s="409">
        <v>285122</v>
      </c>
      <c r="E25" s="409">
        <v>4062</v>
      </c>
      <c r="F25" s="394" t="s">
        <v>121</v>
      </c>
      <c r="G25" s="388" t="s">
        <v>110</v>
      </c>
      <c r="H25" s="414">
        <v>30</v>
      </c>
      <c r="I25" s="395" t="s">
        <v>104</v>
      </c>
      <c r="J25" s="175">
        <f>H25*$I$18</f>
        <v>45.269999999999996</v>
      </c>
      <c r="K25" s="418">
        <v>42054.677083333336</v>
      </c>
      <c r="L25" s="418">
        <v>42054.90972222222</v>
      </c>
      <c r="M25" s="23">
        <f t="shared" si="0"/>
        <v>5.5833333331975155</v>
      </c>
      <c r="N25" s="24">
        <f t="shared" si="1"/>
        <v>335</v>
      </c>
      <c r="O25" s="419" t="s">
        <v>91</v>
      </c>
      <c r="P25" s="419" t="str">
        <f t="shared" si="2"/>
        <v>NO</v>
      </c>
      <c r="Q25" s="419" t="s">
        <v>105</v>
      </c>
      <c r="R25" s="419"/>
      <c r="S25" s="241">
        <f t="shared" si="3"/>
        <v>3</v>
      </c>
      <c r="T25" s="245" t="str">
        <f t="shared" si="4"/>
        <v>--</v>
      </c>
      <c r="U25" s="251" t="str">
        <f t="shared" si="5"/>
        <v>--</v>
      </c>
      <c r="V25" s="198">
        <f t="shared" si="6"/>
        <v>135.81</v>
      </c>
      <c r="W25" s="259">
        <f t="shared" si="7"/>
        <v>757.8198</v>
      </c>
      <c r="X25" s="268" t="str">
        <f t="shared" si="8"/>
        <v>--</v>
      </c>
      <c r="Y25" s="269" t="str">
        <f t="shared" si="9"/>
        <v>--</v>
      </c>
      <c r="Z25" s="276" t="str">
        <f t="shared" si="10"/>
        <v>--</v>
      </c>
      <c r="AA25" s="282" t="str">
        <f t="shared" si="11"/>
        <v>--</v>
      </c>
      <c r="AB25" s="22" t="s">
        <v>88</v>
      </c>
      <c r="AC25" s="27">
        <f t="shared" si="12"/>
        <v>893.6297999999999</v>
      </c>
      <c r="AD25" s="30"/>
    </row>
    <row r="26" spans="1:30" s="7" customFormat="1" ht="15">
      <c r="A26" s="117"/>
      <c r="B26" s="122"/>
      <c r="C26" s="409">
        <v>47</v>
      </c>
      <c r="D26" s="409">
        <v>285123</v>
      </c>
      <c r="E26" s="409">
        <v>4062</v>
      </c>
      <c r="F26" s="394" t="s">
        <v>121</v>
      </c>
      <c r="G26" s="388" t="s">
        <v>110</v>
      </c>
      <c r="H26" s="414">
        <v>30</v>
      </c>
      <c r="I26" s="395" t="s">
        <v>104</v>
      </c>
      <c r="J26" s="175">
        <f>H26*$I$18</f>
        <v>45.269999999999996</v>
      </c>
      <c r="K26" s="418">
        <v>42054.910416666666</v>
      </c>
      <c r="L26" s="418">
        <v>42055.62986111111</v>
      </c>
      <c r="M26" s="23">
        <f t="shared" si="0"/>
        <v>17.266666666720994</v>
      </c>
      <c r="N26" s="24">
        <f t="shared" si="1"/>
        <v>1036</v>
      </c>
      <c r="O26" s="419" t="s">
        <v>116</v>
      </c>
      <c r="P26" s="419" t="str">
        <f t="shared" si="2"/>
        <v>NO</v>
      </c>
      <c r="Q26" s="420">
        <v>40</v>
      </c>
      <c r="R26" s="419"/>
      <c r="S26" s="241">
        <f t="shared" si="3"/>
        <v>3</v>
      </c>
      <c r="T26" s="245" t="str">
        <f t="shared" si="4"/>
        <v>--</v>
      </c>
      <c r="U26" s="251" t="str">
        <f t="shared" si="5"/>
        <v>--</v>
      </c>
      <c r="V26" s="198" t="str">
        <f t="shared" si="6"/>
        <v>--</v>
      </c>
      <c r="W26" s="259" t="str">
        <f t="shared" si="7"/>
        <v>--</v>
      </c>
      <c r="X26" s="268">
        <f t="shared" si="8"/>
        <v>54.324</v>
      </c>
      <c r="Y26" s="269">
        <f t="shared" si="9"/>
        <v>938.1754800000001</v>
      </c>
      <c r="Z26" s="276" t="str">
        <f t="shared" si="10"/>
        <v>--</v>
      </c>
      <c r="AA26" s="282" t="str">
        <f t="shared" si="11"/>
        <v>--</v>
      </c>
      <c r="AB26" s="22" t="s">
        <v>88</v>
      </c>
      <c r="AC26" s="27">
        <f t="shared" si="12"/>
        <v>992.4994800000001</v>
      </c>
      <c r="AD26" s="30"/>
    </row>
    <row r="27" spans="1:30" s="7" customFormat="1" ht="15">
      <c r="A27" s="117"/>
      <c r="B27" s="122"/>
      <c r="C27" s="409">
        <v>48</v>
      </c>
      <c r="D27" s="409">
        <v>285124</v>
      </c>
      <c r="E27" s="409">
        <v>4839</v>
      </c>
      <c r="F27" s="394" t="s">
        <v>140</v>
      </c>
      <c r="G27" s="388" t="s">
        <v>110</v>
      </c>
      <c r="H27" s="440">
        <v>30</v>
      </c>
      <c r="I27" s="395" t="s">
        <v>109</v>
      </c>
      <c r="J27" s="175">
        <f>H27*$I$18</f>
        <v>45.269999999999996</v>
      </c>
      <c r="K27" s="418">
        <v>42055.415972222225</v>
      </c>
      <c r="L27" s="418">
        <v>42055.42013888889</v>
      </c>
      <c r="M27" s="23">
        <f t="shared" si="0"/>
        <v>0.09999999997671694</v>
      </c>
      <c r="N27" s="24">
        <f t="shared" si="1"/>
        <v>6</v>
      </c>
      <c r="O27" s="419" t="s">
        <v>116</v>
      </c>
      <c r="P27" s="419" t="str">
        <f t="shared" si="2"/>
        <v>NO</v>
      </c>
      <c r="Q27" s="420">
        <v>60</v>
      </c>
      <c r="R27" s="419"/>
      <c r="S27" s="241">
        <f t="shared" si="3"/>
        <v>3</v>
      </c>
      <c r="T27" s="245" t="str">
        <f t="shared" si="4"/>
        <v>--</v>
      </c>
      <c r="U27" s="251" t="str">
        <f t="shared" si="5"/>
        <v>--</v>
      </c>
      <c r="V27" s="198" t="str">
        <f t="shared" si="6"/>
        <v>--</v>
      </c>
      <c r="W27" s="259" t="str">
        <f t="shared" si="7"/>
        <v>--</v>
      </c>
      <c r="X27" s="268">
        <f t="shared" si="8"/>
        <v>81.486</v>
      </c>
      <c r="Y27" s="269">
        <f t="shared" si="9"/>
        <v>8.148600000000002</v>
      </c>
      <c r="Z27" s="276" t="str">
        <f t="shared" si="10"/>
        <v>--</v>
      </c>
      <c r="AA27" s="282" t="str">
        <f t="shared" si="11"/>
        <v>--</v>
      </c>
      <c r="AB27" s="22" t="s">
        <v>88</v>
      </c>
      <c r="AC27" s="27">
        <f t="shared" si="12"/>
        <v>89.6346</v>
      </c>
      <c r="AD27" s="30"/>
    </row>
    <row r="28" spans="1:30" s="7" customFormat="1" ht="15">
      <c r="A28" s="117"/>
      <c r="B28" s="122"/>
      <c r="C28" s="409">
        <v>49</v>
      </c>
      <c r="D28" s="409">
        <v>285125</v>
      </c>
      <c r="E28" s="409">
        <v>5448</v>
      </c>
      <c r="F28" s="394" t="s">
        <v>139</v>
      </c>
      <c r="G28" s="388" t="s">
        <v>110</v>
      </c>
      <c r="H28" s="440">
        <v>40</v>
      </c>
      <c r="I28" s="395" t="s">
        <v>138</v>
      </c>
      <c r="J28" s="175">
        <f aca="true" t="shared" si="13" ref="J28:J38">H28*$I$18</f>
        <v>60.36</v>
      </c>
      <c r="K28" s="418">
        <v>42056.33472222222</v>
      </c>
      <c r="L28" s="418">
        <v>42056.47361111111</v>
      </c>
      <c r="M28" s="23">
        <f t="shared" si="0"/>
        <v>3.3333333333721384</v>
      </c>
      <c r="N28" s="24">
        <f t="shared" si="1"/>
        <v>200</v>
      </c>
      <c r="O28" s="419" t="s">
        <v>87</v>
      </c>
      <c r="P28" s="419" t="str">
        <f t="shared" si="2"/>
        <v>--</v>
      </c>
      <c r="Q28" s="419" t="s">
        <v>105</v>
      </c>
      <c r="R28" s="419" t="s">
        <v>88</v>
      </c>
      <c r="S28" s="241">
        <f t="shared" si="3"/>
        <v>3</v>
      </c>
      <c r="T28" s="245">
        <f t="shared" si="4"/>
        <v>602.9964</v>
      </c>
      <c r="U28" s="251" t="str">
        <f t="shared" si="5"/>
        <v>--</v>
      </c>
      <c r="V28" s="198" t="str">
        <f t="shared" si="6"/>
        <v>--</v>
      </c>
      <c r="W28" s="259" t="str">
        <f t="shared" si="7"/>
        <v>--</v>
      </c>
      <c r="X28" s="268" t="str">
        <f t="shared" si="8"/>
        <v>--</v>
      </c>
      <c r="Y28" s="269" t="str">
        <f t="shared" si="9"/>
        <v>--</v>
      </c>
      <c r="Z28" s="276" t="str">
        <f t="shared" si="10"/>
        <v>--</v>
      </c>
      <c r="AA28" s="282" t="str">
        <f t="shared" si="11"/>
        <v>--</v>
      </c>
      <c r="AB28" s="22" t="s">
        <v>88</v>
      </c>
      <c r="AC28" s="27">
        <f t="shared" si="12"/>
        <v>602.9964</v>
      </c>
      <c r="AD28" s="30"/>
    </row>
    <row r="29" spans="1:30" s="7" customFormat="1" ht="15">
      <c r="A29" s="117"/>
      <c r="B29" s="122"/>
      <c r="C29" s="409">
        <v>50</v>
      </c>
      <c r="D29" s="409">
        <v>285126</v>
      </c>
      <c r="E29" s="409">
        <v>5447</v>
      </c>
      <c r="F29" s="394" t="s">
        <v>139</v>
      </c>
      <c r="G29" s="388" t="s">
        <v>107</v>
      </c>
      <c r="H29" s="440">
        <v>40</v>
      </c>
      <c r="I29" s="395" t="s">
        <v>138</v>
      </c>
      <c r="J29" s="175">
        <f t="shared" si="13"/>
        <v>60.36</v>
      </c>
      <c r="K29" s="418">
        <v>42056.33472222222</v>
      </c>
      <c r="L29" s="418">
        <v>42056.47361111111</v>
      </c>
      <c r="M29" s="23">
        <f t="shared" si="0"/>
        <v>3.3333333333721384</v>
      </c>
      <c r="N29" s="24">
        <f t="shared" si="1"/>
        <v>200</v>
      </c>
      <c r="O29" s="419" t="s">
        <v>87</v>
      </c>
      <c r="P29" s="419" t="str">
        <f t="shared" si="2"/>
        <v>--</v>
      </c>
      <c r="Q29" s="419" t="s">
        <v>105</v>
      </c>
      <c r="R29" s="419" t="s">
        <v>88</v>
      </c>
      <c r="S29" s="241">
        <f t="shared" si="3"/>
        <v>3</v>
      </c>
      <c r="T29" s="245">
        <f t="shared" si="4"/>
        <v>602.9964</v>
      </c>
      <c r="U29" s="251" t="str">
        <f t="shared" si="5"/>
        <v>--</v>
      </c>
      <c r="V29" s="198" t="str">
        <f t="shared" si="6"/>
        <v>--</v>
      </c>
      <c r="W29" s="259" t="str">
        <f t="shared" si="7"/>
        <v>--</v>
      </c>
      <c r="X29" s="268" t="str">
        <f t="shared" si="8"/>
        <v>--</v>
      </c>
      <c r="Y29" s="269" t="str">
        <f t="shared" si="9"/>
        <v>--</v>
      </c>
      <c r="Z29" s="276" t="str">
        <f t="shared" si="10"/>
        <v>--</v>
      </c>
      <c r="AA29" s="282" t="str">
        <f t="shared" si="11"/>
        <v>--</v>
      </c>
      <c r="AB29" s="22" t="s">
        <v>88</v>
      </c>
      <c r="AC29" s="27">
        <f t="shared" si="12"/>
        <v>602.9964</v>
      </c>
      <c r="AD29" s="286"/>
    </row>
    <row r="30" spans="1:30" s="7" customFormat="1" ht="15">
      <c r="A30" s="117"/>
      <c r="B30" s="122"/>
      <c r="C30" s="409">
        <v>51</v>
      </c>
      <c r="D30" s="409">
        <v>285427</v>
      </c>
      <c r="E30" s="409">
        <v>2804</v>
      </c>
      <c r="F30" s="394" t="s">
        <v>122</v>
      </c>
      <c r="G30" s="388" t="s">
        <v>107</v>
      </c>
      <c r="H30" s="414">
        <v>30</v>
      </c>
      <c r="I30" s="395" t="s">
        <v>104</v>
      </c>
      <c r="J30" s="175">
        <f t="shared" si="13"/>
        <v>45.269999999999996</v>
      </c>
      <c r="K30" s="418">
        <v>42060.88333333333</v>
      </c>
      <c r="L30" s="418">
        <v>42060.95347222222</v>
      </c>
      <c r="M30" s="23">
        <f t="shared" si="0"/>
        <v>1.683333333407063</v>
      </c>
      <c r="N30" s="24">
        <f t="shared" si="1"/>
        <v>101</v>
      </c>
      <c r="O30" s="419" t="s">
        <v>91</v>
      </c>
      <c r="P30" s="419" t="str">
        <f t="shared" si="2"/>
        <v>NO</v>
      </c>
      <c r="Q30" s="419" t="s">
        <v>105</v>
      </c>
      <c r="R30" s="419" t="s">
        <v>88</v>
      </c>
      <c r="S30" s="241">
        <f t="shared" si="3"/>
        <v>30</v>
      </c>
      <c r="T30" s="245" t="str">
        <f t="shared" si="4"/>
        <v>--</v>
      </c>
      <c r="U30" s="251" t="str">
        <f t="shared" si="5"/>
        <v>--</v>
      </c>
      <c r="V30" s="198">
        <f t="shared" si="6"/>
        <v>1358.1</v>
      </c>
      <c r="W30" s="259">
        <f t="shared" si="7"/>
        <v>2281.6079999999997</v>
      </c>
      <c r="X30" s="268" t="str">
        <f t="shared" si="8"/>
        <v>--</v>
      </c>
      <c r="Y30" s="269" t="str">
        <f t="shared" si="9"/>
        <v>--</v>
      </c>
      <c r="Z30" s="276" t="str">
        <f t="shared" si="10"/>
        <v>--</v>
      </c>
      <c r="AA30" s="282" t="str">
        <f t="shared" si="11"/>
        <v>--</v>
      </c>
      <c r="AB30" s="22" t="s">
        <v>88</v>
      </c>
      <c r="AC30" s="27">
        <f t="shared" si="12"/>
        <v>3639.7079999999996</v>
      </c>
      <c r="AD30" s="286"/>
    </row>
    <row r="31" spans="1:30" s="7" customFormat="1" ht="15">
      <c r="A31" s="117"/>
      <c r="B31" s="122"/>
      <c r="C31" s="409">
        <v>52</v>
      </c>
      <c r="D31" s="409">
        <v>285428</v>
      </c>
      <c r="E31" s="409">
        <v>5406</v>
      </c>
      <c r="F31" s="394" t="s">
        <v>122</v>
      </c>
      <c r="G31" s="388" t="s">
        <v>119</v>
      </c>
      <c r="H31" s="440">
        <v>30</v>
      </c>
      <c r="I31" s="395" t="s">
        <v>104</v>
      </c>
      <c r="J31" s="175">
        <f t="shared" si="13"/>
        <v>45.269999999999996</v>
      </c>
      <c r="K31" s="418">
        <v>42060.88333333333</v>
      </c>
      <c r="L31" s="418">
        <v>42060.95347222222</v>
      </c>
      <c r="M31" s="23">
        <f t="shared" si="0"/>
        <v>1.683333333407063</v>
      </c>
      <c r="N31" s="24">
        <f t="shared" si="1"/>
        <v>101</v>
      </c>
      <c r="O31" s="419" t="s">
        <v>91</v>
      </c>
      <c r="P31" s="419" t="str">
        <f t="shared" si="2"/>
        <v>NO</v>
      </c>
      <c r="Q31" s="419" t="s">
        <v>105</v>
      </c>
      <c r="R31" s="419" t="s">
        <v>88</v>
      </c>
      <c r="S31" s="241">
        <f t="shared" si="3"/>
        <v>30</v>
      </c>
      <c r="T31" s="245" t="str">
        <f t="shared" si="4"/>
        <v>--</v>
      </c>
      <c r="U31" s="251" t="str">
        <f t="shared" si="5"/>
        <v>--</v>
      </c>
      <c r="V31" s="198">
        <f t="shared" si="6"/>
        <v>1358.1</v>
      </c>
      <c r="W31" s="259">
        <f t="shared" si="7"/>
        <v>2281.6079999999997</v>
      </c>
      <c r="X31" s="268" t="str">
        <f t="shared" si="8"/>
        <v>--</v>
      </c>
      <c r="Y31" s="269" t="str">
        <f t="shared" si="9"/>
        <v>--</v>
      </c>
      <c r="Z31" s="276" t="str">
        <f t="shared" si="10"/>
        <v>--</v>
      </c>
      <c r="AA31" s="282" t="str">
        <f t="shared" si="11"/>
        <v>--</v>
      </c>
      <c r="AB31" s="22" t="s">
        <v>88</v>
      </c>
      <c r="AC31" s="27">
        <f t="shared" si="12"/>
        <v>3639.7079999999996</v>
      </c>
      <c r="AD31" s="286"/>
    </row>
    <row r="32" spans="1:30" s="7" customFormat="1" ht="15">
      <c r="A32" s="117"/>
      <c r="B32" s="122"/>
      <c r="C32" s="409">
        <v>53</v>
      </c>
      <c r="D32" s="409">
        <v>285435</v>
      </c>
      <c r="E32" s="409">
        <v>2684</v>
      </c>
      <c r="F32" s="394" t="s">
        <v>123</v>
      </c>
      <c r="G32" s="388" t="s">
        <v>124</v>
      </c>
      <c r="H32" s="414">
        <v>15</v>
      </c>
      <c r="I32" s="395" t="s">
        <v>104</v>
      </c>
      <c r="J32" s="175">
        <f t="shared" si="13"/>
        <v>22.634999999999998</v>
      </c>
      <c r="K32" s="418">
        <v>42061.02569444444</v>
      </c>
      <c r="L32" s="418">
        <v>42061.05069444444</v>
      </c>
      <c r="M32" s="23">
        <f t="shared" si="0"/>
        <v>0.6000000000349246</v>
      </c>
      <c r="N32" s="24">
        <f t="shared" si="1"/>
        <v>36</v>
      </c>
      <c r="O32" s="419" t="s">
        <v>116</v>
      </c>
      <c r="P32" s="419" t="str">
        <f t="shared" si="2"/>
        <v>NO</v>
      </c>
      <c r="Q32" s="420">
        <v>40</v>
      </c>
      <c r="R32" s="419" t="s">
        <v>88</v>
      </c>
      <c r="S32" s="241">
        <f t="shared" si="3"/>
        <v>30</v>
      </c>
      <c r="T32" s="245" t="str">
        <f t="shared" si="4"/>
        <v>--</v>
      </c>
      <c r="U32" s="251" t="str">
        <f t="shared" si="5"/>
        <v>--</v>
      </c>
      <c r="V32" s="198" t="str">
        <f t="shared" si="6"/>
        <v>--</v>
      </c>
      <c r="W32" s="259" t="str">
        <f t="shared" si="7"/>
        <v>--</v>
      </c>
      <c r="X32" s="268">
        <f t="shared" si="8"/>
        <v>271.62</v>
      </c>
      <c r="Y32" s="269">
        <f t="shared" si="9"/>
        <v>162.97199999999998</v>
      </c>
      <c r="Z32" s="276" t="str">
        <f t="shared" si="10"/>
        <v>--</v>
      </c>
      <c r="AA32" s="282" t="str">
        <f t="shared" si="11"/>
        <v>--</v>
      </c>
      <c r="AB32" s="22" t="s">
        <v>88</v>
      </c>
      <c r="AC32" s="27">
        <f t="shared" si="12"/>
        <v>434.592</v>
      </c>
      <c r="AD32" s="286"/>
    </row>
    <row r="33" spans="1:30" s="7" customFormat="1" ht="15">
      <c r="A33" s="117"/>
      <c r="B33" s="122"/>
      <c r="C33" s="409">
        <v>54</v>
      </c>
      <c r="D33" s="409">
        <v>285439</v>
      </c>
      <c r="E33" s="409">
        <v>3836</v>
      </c>
      <c r="F33" s="394" t="s">
        <v>117</v>
      </c>
      <c r="G33" s="388" t="s">
        <v>107</v>
      </c>
      <c r="H33" s="414">
        <v>15</v>
      </c>
      <c r="I33" s="395" t="s">
        <v>104</v>
      </c>
      <c r="J33" s="175">
        <f t="shared" si="13"/>
        <v>22.634999999999998</v>
      </c>
      <c r="K33" s="418">
        <v>42061.34375</v>
      </c>
      <c r="L33" s="418">
        <v>42061.72083333333</v>
      </c>
      <c r="M33" s="23">
        <f t="shared" si="0"/>
        <v>9.049999999988358</v>
      </c>
      <c r="N33" s="24">
        <f t="shared" si="1"/>
        <v>543</v>
      </c>
      <c r="O33" s="419" t="s">
        <v>87</v>
      </c>
      <c r="P33" s="419" t="str">
        <f t="shared" si="2"/>
        <v>--</v>
      </c>
      <c r="Q33" s="419" t="s">
        <v>105</v>
      </c>
      <c r="R33" s="419" t="s">
        <v>88</v>
      </c>
      <c r="S33" s="241">
        <f t="shared" si="3"/>
        <v>3</v>
      </c>
      <c r="T33" s="245">
        <f t="shared" si="4"/>
        <v>614.54025</v>
      </c>
      <c r="U33" s="251" t="str">
        <f t="shared" si="5"/>
        <v>--</v>
      </c>
      <c r="V33" s="198" t="str">
        <f t="shared" si="6"/>
        <v>--</v>
      </c>
      <c r="W33" s="259" t="str">
        <f t="shared" si="7"/>
        <v>--</v>
      </c>
      <c r="X33" s="268" t="str">
        <f t="shared" si="8"/>
        <v>--</v>
      </c>
      <c r="Y33" s="269" t="str">
        <f t="shared" si="9"/>
        <v>--</v>
      </c>
      <c r="Z33" s="276" t="str">
        <f t="shared" si="10"/>
        <v>--</v>
      </c>
      <c r="AA33" s="282" t="str">
        <f t="shared" si="11"/>
        <v>--</v>
      </c>
      <c r="AB33" s="22" t="s">
        <v>88</v>
      </c>
      <c r="AC33" s="27">
        <f t="shared" si="12"/>
        <v>614.54025</v>
      </c>
      <c r="AD33" s="286"/>
    </row>
    <row r="34" spans="1:30" s="7" customFormat="1" ht="15">
      <c r="A34" s="117"/>
      <c r="B34" s="122"/>
      <c r="C34" s="409"/>
      <c r="D34" s="409"/>
      <c r="E34" s="409"/>
      <c r="F34" s="394"/>
      <c r="G34" s="388"/>
      <c r="H34" s="414"/>
      <c r="I34" s="415"/>
      <c r="J34" s="175">
        <f t="shared" si="13"/>
        <v>0</v>
      </c>
      <c r="K34" s="418"/>
      <c r="L34" s="418"/>
      <c r="M34" s="23">
        <f t="shared" si="0"/>
      </c>
      <c r="N34" s="24">
        <f t="shared" si="1"/>
      </c>
      <c r="O34" s="419"/>
      <c r="P34" s="419">
        <f t="shared" si="2"/>
      </c>
      <c r="Q34" s="420">
        <f>IF(F34="","","--")</f>
      </c>
      <c r="R34" s="419"/>
      <c r="S34" s="241" t="e">
        <f>#REF!*IF(R34="SI",1,0.1)*IF(OR(O34="P",O34="RP"),0.1,1)</f>
        <v>#REF!</v>
      </c>
      <c r="T34" s="245" t="str">
        <f t="shared" si="4"/>
        <v>--</v>
      </c>
      <c r="U34" s="251" t="str">
        <f t="shared" si="5"/>
        <v>--</v>
      </c>
      <c r="V34" s="198" t="str">
        <f t="shared" si="6"/>
        <v>--</v>
      </c>
      <c r="W34" s="259" t="str">
        <f t="shared" si="7"/>
        <v>--</v>
      </c>
      <c r="X34" s="268" t="str">
        <f t="shared" si="8"/>
        <v>--</v>
      </c>
      <c r="Y34" s="269" t="str">
        <f t="shared" si="9"/>
        <v>--</v>
      </c>
      <c r="Z34" s="276" t="str">
        <f t="shared" si="10"/>
        <v>--</v>
      </c>
      <c r="AA34" s="282" t="str">
        <f t="shared" si="11"/>
        <v>--</v>
      </c>
      <c r="AB34" s="22">
        <f>IF(F34="","","SI")</f>
      </c>
      <c r="AC34" s="27">
        <f t="shared" si="12"/>
      </c>
      <c r="AD34" s="286"/>
    </row>
    <row r="35" spans="1:30" s="7" customFormat="1" ht="15">
      <c r="A35" s="117"/>
      <c r="B35" s="122"/>
      <c r="C35" s="409"/>
      <c r="D35" s="409"/>
      <c r="E35" s="409"/>
      <c r="F35" s="394"/>
      <c r="G35" s="388"/>
      <c r="H35" s="414"/>
      <c r="I35" s="415"/>
      <c r="J35" s="175">
        <f t="shared" si="13"/>
        <v>0</v>
      </c>
      <c r="K35" s="418"/>
      <c r="L35" s="418"/>
      <c r="M35" s="23">
        <f t="shared" si="0"/>
      </c>
      <c r="N35" s="24">
        <f t="shared" si="1"/>
      </c>
      <c r="O35" s="419"/>
      <c r="P35" s="419">
        <f t="shared" si="2"/>
      </c>
      <c r="Q35" s="420">
        <f>IF(F35="","","--")</f>
      </c>
      <c r="R35" s="419"/>
      <c r="S35" s="241" t="e">
        <f>#REF!*IF(R35="SI",1,0.1)*IF(OR(O35="P",O35="RP"),0.1,1)</f>
        <v>#REF!</v>
      </c>
      <c r="T35" s="245" t="str">
        <f t="shared" si="4"/>
        <v>--</v>
      </c>
      <c r="U35" s="251" t="str">
        <f t="shared" si="5"/>
        <v>--</v>
      </c>
      <c r="V35" s="198" t="str">
        <f t="shared" si="6"/>
        <v>--</v>
      </c>
      <c r="W35" s="259" t="str">
        <f t="shared" si="7"/>
        <v>--</v>
      </c>
      <c r="X35" s="268" t="str">
        <f t="shared" si="8"/>
        <v>--</v>
      </c>
      <c r="Y35" s="269" t="str">
        <f t="shared" si="9"/>
        <v>--</v>
      </c>
      <c r="Z35" s="276" t="str">
        <f t="shared" si="10"/>
        <v>--</v>
      </c>
      <c r="AA35" s="282" t="str">
        <f t="shared" si="11"/>
        <v>--</v>
      </c>
      <c r="AB35" s="22">
        <f>IF(F35="","","SI")</f>
      </c>
      <c r="AC35" s="27">
        <f t="shared" si="12"/>
      </c>
      <c r="AD35" s="286"/>
    </row>
    <row r="36" spans="1:30" s="7" customFormat="1" ht="15">
      <c r="A36" s="117"/>
      <c r="B36" s="122"/>
      <c r="C36" s="409"/>
      <c r="D36" s="409"/>
      <c r="E36" s="409"/>
      <c r="F36" s="394"/>
      <c r="G36" s="388"/>
      <c r="H36" s="414"/>
      <c r="I36" s="415"/>
      <c r="J36" s="175">
        <f t="shared" si="13"/>
        <v>0</v>
      </c>
      <c r="K36" s="418"/>
      <c r="L36" s="418"/>
      <c r="M36" s="23">
        <f t="shared" si="0"/>
      </c>
      <c r="N36" s="24">
        <f t="shared" si="1"/>
      </c>
      <c r="O36" s="419"/>
      <c r="P36" s="419">
        <f t="shared" si="2"/>
      </c>
      <c r="Q36" s="420">
        <f>IF(F36="","","--")</f>
      </c>
      <c r="R36" s="419"/>
      <c r="S36" s="241" t="e">
        <f>#REF!*IF(R36="SI",1,0.1)*IF(OR(O36="P",O36="RP"),0.1,1)</f>
        <v>#REF!</v>
      </c>
      <c r="T36" s="245" t="str">
        <f t="shared" si="4"/>
        <v>--</v>
      </c>
      <c r="U36" s="251" t="str">
        <f t="shared" si="5"/>
        <v>--</v>
      </c>
      <c r="V36" s="198" t="str">
        <f t="shared" si="6"/>
        <v>--</v>
      </c>
      <c r="W36" s="259" t="str">
        <f t="shared" si="7"/>
        <v>--</v>
      </c>
      <c r="X36" s="268" t="str">
        <f t="shared" si="8"/>
        <v>--</v>
      </c>
      <c r="Y36" s="269" t="str">
        <f t="shared" si="9"/>
        <v>--</v>
      </c>
      <c r="Z36" s="276" t="str">
        <f t="shared" si="10"/>
        <v>--</v>
      </c>
      <c r="AA36" s="282" t="str">
        <f t="shared" si="11"/>
        <v>--</v>
      </c>
      <c r="AB36" s="22">
        <f>IF(F36="","","SI")</f>
      </c>
      <c r="AC36" s="27">
        <f t="shared" si="12"/>
      </c>
      <c r="AD36" s="286"/>
    </row>
    <row r="37" spans="1:30" s="7" customFormat="1" ht="15">
      <c r="A37" s="117"/>
      <c r="B37" s="122"/>
      <c r="C37" s="409"/>
      <c r="D37" s="409"/>
      <c r="E37" s="409"/>
      <c r="F37" s="394"/>
      <c r="G37" s="388"/>
      <c r="H37" s="414"/>
      <c r="I37" s="415"/>
      <c r="J37" s="175">
        <f t="shared" si="13"/>
        <v>0</v>
      </c>
      <c r="K37" s="418"/>
      <c r="L37" s="418"/>
      <c r="M37" s="23">
        <f t="shared" si="0"/>
      </c>
      <c r="N37" s="24">
        <f t="shared" si="1"/>
      </c>
      <c r="O37" s="419"/>
      <c r="P37" s="419">
        <f t="shared" si="2"/>
      </c>
      <c r="Q37" s="420">
        <f>IF(F37="","","--")</f>
      </c>
      <c r="R37" s="419"/>
      <c r="S37" s="241" t="e">
        <f>#REF!*IF(R37="SI",1,0.1)*IF(OR(O37="P",O37="RP"),0.1,1)</f>
        <v>#REF!</v>
      </c>
      <c r="T37" s="245" t="str">
        <f t="shared" si="4"/>
        <v>--</v>
      </c>
      <c r="U37" s="251" t="str">
        <f t="shared" si="5"/>
        <v>--</v>
      </c>
      <c r="V37" s="198" t="str">
        <f t="shared" si="6"/>
        <v>--</v>
      </c>
      <c r="W37" s="259" t="str">
        <f t="shared" si="7"/>
        <v>--</v>
      </c>
      <c r="X37" s="268" t="str">
        <f t="shared" si="8"/>
        <v>--</v>
      </c>
      <c r="Y37" s="269" t="str">
        <f t="shared" si="9"/>
        <v>--</v>
      </c>
      <c r="Z37" s="276" t="str">
        <f t="shared" si="10"/>
        <v>--</v>
      </c>
      <c r="AA37" s="282" t="str">
        <f t="shared" si="11"/>
        <v>--</v>
      </c>
      <c r="AB37" s="22">
        <f>IF(F37="","","SI")</f>
      </c>
      <c r="AC37" s="27">
        <f t="shared" si="12"/>
      </c>
      <c r="AD37" s="286"/>
    </row>
    <row r="38" spans="1:30" s="7" customFormat="1" ht="15">
      <c r="A38" s="117"/>
      <c r="B38" s="122"/>
      <c r="C38" s="409"/>
      <c r="D38" s="409"/>
      <c r="E38" s="409"/>
      <c r="F38" s="394"/>
      <c r="G38" s="388"/>
      <c r="H38" s="414"/>
      <c r="I38" s="415"/>
      <c r="J38" s="175">
        <f t="shared" si="13"/>
        <v>0</v>
      </c>
      <c r="K38" s="418"/>
      <c r="L38" s="418"/>
      <c r="M38" s="23">
        <f t="shared" si="0"/>
      </c>
      <c r="N38" s="24">
        <f t="shared" si="1"/>
      </c>
      <c r="O38" s="419"/>
      <c r="P38" s="419">
        <f t="shared" si="2"/>
      </c>
      <c r="Q38" s="420">
        <f>IF(F38="","","--")</f>
      </c>
      <c r="R38" s="419"/>
      <c r="S38" s="241" t="e">
        <f>#REF!*IF(R38="SI",1,0.1)*IF(OR(O38="P",O38="RP"),0.1,1)</f>
        <v>#REF!</v>
      </c>
      <c r="T38" s="245" t="str">
        <f t="shared" si="4"/>
        <v>--</v>
      </c>
      <c r="U38" s="251" t="str">
        <f t="shared" si="5"/>
        <v>--</v>
      </c>
      <c r="V38" s="198" t="str">
        <f t="shared" si="6"/>
        <v>--</v>
      </c>
      <c r="W38" s="259" t="str">
        <f t="shared" si="7"/>
        <v>--</v>
      </c>
      <c r="X38" s="268" t="str">
        <f t="shared" si="8"/>
        <v>--</v>
      </c>
      <c r="Y38" s="269" t="str">
        <f t="shared" si="9"/>
        <v>--</v>
      </c>
      <c r="Z38" s="276" t="str">
        <f t="shared" si="10"/>
        <v>--</v>
      </c>
      <c r="AA38" s="282" t="str">
        <f t="shared" si="11"/>
        <v>--</v>
      </c>
      <c r="AB38" s="22">
        <f>IF(F38="","","SI")</f>
      </c>
      <c r="AC38" s="27">
        <f t="shared" si="12"/>
      </c>
      <c r="AD38" s="286"/>
    </row>
    <row r="39" spans="1:30" s="7" customFormat="1" ht="15.75" thickBot="1">
      <c r="A39" s="117"/>
      <c r="B39" s="122"/>
      <c r="C39" s="416"/>
      <c r="D39" s="416"/>
      <c r="E39" s="416"/>
      <c r="F39" s="416"/>
      <c r="G39" s="416"/>
      <c r="H39" s="416"/>
      <c r="I39" s="416"/>
      <c r="J39" s="179"/>
      <c r="K39" s="416"/>
      <c r="L39" s="416"/>
      <c r="M39" s="25"/>
      <c r="N39" s="25"/>
      <c r="O39" s="416"/>
      <c r="P39" s="416"/>
      <c r="Q39" s="416"/>
      <c r="R39" s="416"/>
      <c r="S39" s="237"/>
      <c r="T39" s="246"/>
      <c r="U39" s="252"/>
      <c r="V39" s="255"/>
      <c r="W39" s="256"/>
      <c r="X39" s="270"/>
      <c r="Y39" s="271"/>
      <c r="Z39" s="277"/>
      <c r="AA39" s="283"/>
      <c r="AB39" s="25"/>
      <c r="AC39" s="180"/>
      <c r="AD39" s="30"/>
    </row>
    <row r="40" spans="1:30" s="7" customFormat="1" ht="17.25" thickBot="1" thickTop="1">
      <c r="A40" s="117"/>
      <c r="B40" s="122"/>
      <c r="C40" s="163" t="s">
        <v>40</v>
      </c>
      <c r="D40" s="165"/>
      <c r="E40" s="165"/>
      <c r="F40" s="16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47">
        <f aca="true" t="shared" si="14" ref="T40:AA40">SUM(T22:T39)</f>
        <v>1820.53305</v>
      </c>
      <c r="U40" s="253">
        <f t="shared" si="14"/>
        <v>0</v>
      </c>
      <c r="V40" s="257">
        <f t="shared" si="14"/>
        <v>4210.11</v>
      </c>
      <c r="W40" s="257">
        <f t="shared" si="14"/>
        <v>5728.4658</v>
      </c>
      <c r="X40" s="272">
        <f t="shared" si="14"/>
        <v>407.43</v>
      </c>
      <c r="Y40" s="272">
        <f t="shared" si="14"/>
        <v>1109.29608</v>
      </c>
      <c r="Z40" s="278">
        <f t="shared" si="14"/>
        <v>0</v>
      </c>
      <c r="AA40" s="284">
        <f t="shared" si="14"/>
        <v>0</v>
      </c>
      <c r="AB40" s="181"/>
      <c r="AC40" s="129">
        <f>ROUND(SUM(AC22:AC39),2)</f>
        <v>78963.56</v>
      </c>
      <c r="AD40" s="30"/>
    </row>
    <row r="41" spans="1:30" s="7" customFormat="1" ht="13.5" thickTop="1">
      <c r="A41" s="117"/>
      <c r="B41" s="122"/>
      <c r="C41" s="165"/>
      <c r="D41" s="165"/>
      <c r="E41" s="165"/>
      <c r="F41" s="16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30"/>
    </row>
    <row r="42" spans="1:30" s="7" customFormat="1" ht="13.5" thickBot="1">
      <c r="A42" s="117"/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2"/>
    </row>
    <row r="43" spans="1:30" ht="16.5" customHeight="1" thickTop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"/>
    </row>
    <row r="44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3"/>
  <headerFooter alignWithMargins="0">
    <oddFooter>&amp;L&amp;"Times New Roman,Normal"&amp;5&amp;F  - TRANSPORTE de ENERGÍA ELÉCTRICA -PJL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75" zoomScaleNormal="75" zoomScalePageLayoutView="0" workbookViewId="0" topLeftCell="A22">
      <selection activeCell="O23" sqref="O23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11.1406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32" customFormat="1" ht="39.75" customHeight="1">
      <c r="P1" s="344"/>
    </row>
    <row r="2" spans="2:16" s="32" customFormat="1" ht="26.25">
      <c r="B2" s="33" t="str">
        <f>+'TOT-0215'!B2</f>
        <v>ANEXO V al Memorandum D.T.E.E. N°  828    /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" s="39" customFormat="1" ht="11.25">
      <c r="A3" s="110" t="s">
        <v>4</v>
      </c>
      <c r="B3" s="351"/>
    </row>
    <row r="4" spans="1:2" s="39" customFormat="1" ht="11.25">
      <c r="A4" s="110" t="s">
        <v>5</v>
      </c>
      <c r="B4" s="351"/>
    </row>
    <row r="5" s="7" customFormat="1" ht="13.5" thickBot="1"/>
    <row r="6" spans="1:16" s="7" customFormat="1" ht="13.5" thickTop="1">
      <c r="A6" s="6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16" s="43" customFormat="1" ht="20.25">
      <c r="A7" s="44"/>
      <c r="B7" s="97"/>
      <c r="C7" s="44"/>
      <c r="D7" s="18" t="s">
        <v>17</v>
      </c>
      <c r="G7" s="44"/>
      <c r="H7" s="44"/>
      <c r="I7" s="44"/>
      <c r="J7" s="44"/>
      <c r="K7" s="44"/>
      <c r="L7" s="44"/>
      <c r="M7" s="44"/>
      <c r="N7" s="44"/>
      <c r="O7" s="44"/>
      <c r="P7" s="98"/>
    </row>
    <row r="8" spans="1:16" ht="15">
      <c r="A8" s="1"/>
      <c r="B8" s="287"/>
      <c r="C8" s="288"/>
      <c r="D8" s="289"/>
      <c r="E8" s="288"/>
      <c r="F8" s="290"/>
      <c r="G8" s="288"/>
      <c r="H8" s="288"/>
      <c r="I8" s="288"/>
      <c r="J8" s="288"/>
      <c r="K8" s="288"/>
      <c r="L8" s="288"/>
      <c r="M8" s="288"/>
      <c r="N8" s="288"/>
      <c r="O8" s="288"/>
      <c r="P8" s="291"/>
    </row>
    <row r="9" spans="1:19" s="43" customFormat="1" ht="20.25">
      <c r="A9" s="44"/>
      <c r="B9" s="292"/>
      <c r="C9"/>
      <c r="D9" s="19" t="s">
        <v>130</v>
      </c>
      <c r="E9" s="293"/>
      <c r="F9" s="293"/>
      <c r="G9" s="293"/>
      <c r="H9" s="294"/>
      <c r="I9" s="293"/>
      <c r="J9" s="293"/>
      <c r="K9" s="293"/>
      <c r="L9" s="293"/>
      <c r="M9" s="293"/>
      <c r="N9" s="293"/>
      <c r="O9" s="293"/>
      <c r="P9" s="295"/>
      <c r="Q9" s="296"/>
      <c r="R9" s="123"/>
      <c r="S9" s="123"/>
    </row>
    <row r="10" spans="1:19" s="7" customFormat="1" ht="12.75">
      <c r="A10" s="6"/>
      <c r="B10" s="65"/>
      <c r="C10" s="6"/>
      <c r="D10" s="297"/>
      <c r="E10" s="26"/>
      <c r="F10" s="26"/>
      <c r="G10" s="26"/>
      <c r="H10" s="117"/>
      <c r="I10" s="26"/>
      <c r="J10" s="26"/>
      <c r="K10" s="26"/>
      <c r="L10" s="26"/>
      <c r="M10" s="26"/>
      <c r="N10" s="26"/>
      <c r="O10" s="26"/>
      <c r="P10" s="30"/>
      <c r="Q10" s="26"/>
      <c r="R10" s="26"/>
      <c r="S10" s="298"/>
    </row>
    <row r="11" spans="1:19" s="50" customFormat="1" ht="19.5">
      <c r="A11" s="57"/>
      <c r="B11" s="51" t="str">
        <f>'TOT-0215'!B14</f>
        <v>Desde el 01 al 28 de febrero de 2015</v>
      </c>
      <c r="C11" s="54"/>
      <c r="D11" s="150"/>
      <c r="E11" s="150"/>
      <c r="F11" s="150"/>
      <c r="G11" s="150"/>
      <c r="H11" s="150"/>
      <c r="I11" s="54"/>
      <c r="J11" s="150"/>
      <c r="K11" s="150"/>
      <c r="L11" s="150"/>
      <c r="M11" s="150"/>
      <c r="N11" s="150"/>
      <c r="O11" s="150"/>
      <c r="P11" s="299"/>
      <c r="Q11" s="300"/>
      <c r="R11" s="300"/>
      <c r="S11" s="300"/>
    </row>
    <row r="12" spans="1:19" ht="15">
      <c r="A12" s="1"/>
      <c r="B12" s="287"/>
      <c r="C12" s="288"/>
      <c r="D12" s="301"/>
      <c r="E12" s="301"/>
      <c r="F12" s="301"/>
      <c r="G12" s="301"/>
      <c r="H12" s="302"/>
      <c r="I12" s="288"/>
      <c r="J12" s="301"/>
      <c r="K12" s="301"/>
      <c r="L12" s="301"/>
      <c r="M12" s="301"/>
      <c r="N12" s="301"/>
      <c r="O12" s="301"/>
      <c r="P12" s="303"/>
      <c r="Q12" s="2"/>
      <c r="R12" s="2"/>
      <c r="S12" s="304"/>
    </row>
    <row r="13" spans="1:19" ht="18" customHeight="1">
      <c r="A13" s="1"/>
      <c r="B13" s="287"/>
      <c r="C13" s="288"/>
      <c r="D13" s="301"/>
      <c r="E13" s="301"/>
      <c r="F13" s="301"/>
      <c r="G13" s="301"/>
      <c r="H13" s="305"/>
      <c r="I13" s="305"/>
      <c r="J13" s="301"/>
      <c r="K13" s="301"/>
      <c r="P13" s="303"/>
      <c r="Q13" s="2"/>
      <c r="R13" s="2"/>
      <c r="S13" s="304"/>
    </row>
    <row r="14" spans="1:19" ht="18" customHeight="1">
      <c r="A14" s="1"/>
      <c r="B14" s="287"/>
      <c r="C14" s="288"/>
      <c r="D14" s="306"/>
      <c r="E14" s="307"/>
      <c r="F14" s="301"/>
      <c r="G14" s="301"/>
      <c r="H14" s="305"/>
      <c r="I14" s="305"/>
      <c r="J14" s="301"/>
      <c r="K14" s="301"/>
      <c r="P14" s="303"/>
      <c r="Q14" s="2"/>
      <c r="R14" s="2"/>
      <c r="S14" s="304"/>
    </row>
    <row r="15" spans="1:16" ht="15.75">
      <c r="A15" s="1"/>
      <c r="B15" s="287"/>
      <c r="C15" s="346" t="s">
        <v>59</v>
      </c>
      <c r="D15" s="290"/>
      <c r="E15" s="309"/>
      <c r="F15" s="310"/>
      <c r="G15" s="288"/>
      <c r="H15" s="288"/>
      <c r="I15" s="288"/>
      <c r="J15" s="311"/>
      <c r="K15" s="311"/>
      <c r="L15" s="312"/>
      <c r="M15" s="288"/>
      <c r="N15" s="288"/>
      <c r="O15" s="288"/>
      <c r="P15" s="291"/>
    </row>
    <row r="16" spans="1:16" ht="16.5" thickBot="1">
      <c r="A16" s="1"/>
      <c r="B16" s="287"/>
      <c r="C16" s="308"/>
      <c r="D16" s="290"/>
      <c r="E16" s="309"/>
      <c r="F16" s="310"/>
      <c r="G16" s="288"/>
      <c r="L16" s="430" t="s">
        <v>56</v>
      </c>
      <c r="M16" s="431">
        <v>2.414</v>
      </c>
      <c r="N16" s="432"/>
      <c r="O16" s="288"/>
      <c r="P16" s="291"/>
    </row>
    <row r="17" spans="1:16" ht="16.5" thickBot="1">
      <c r="A17" s="1"/>
      <c r="B17" s="287"/>
      <c r="C17" s="308"/>
      <c r="D17" s="311" t="s">
        <v>60</v>
      </c>
      <c r="E17" s="313">
        <f>MID(B11,16,2)*24</f>
        <v>672</v>
      </c>
      <c r="F17" s="288" t="s">
        <v>61</v>
      </c>
      <c r="G17" s="301"/>
      <c r="H17" s="348"/>
      <c r="I17" s="349" t="s">
        <v>62</v>
      </c>
      <c r="J17" s="350">
        <v>443.367</v>
      </c>
      <c r="K17" s="315"/>
      <c r="L17" s="433" t="s">
        <v>57</v>
      </c>
      <c r="M17" s="434">
        <v>1.811</v>
      </c>
      <c r="N17" s="432"/>
      <c r="O17" s="288"/>
      <c r="P17" s="291"/>
    </row>
    <row r="18" spans="1:16" ht="15.75">
      <c r="A18" s="1"/>
      <c r="B18" s="287"/>
      <c r="C18" s="308"/>
      <c r="D18" s="311" t="s">
        <v>63</v>
      </c>
      <c r="E18" s="316">
        <v>0.025</v>
      </c>
      <c r="F18" s="301"/>
      <c r="G18" s="301"/>
      <c r="H18" s="382"/>
      <c r="I18" s="382"/>
      <c r="J18" s="383"/>
      <c r="K18" s="345"/>
      <c r="L18" s="435" t="s">
        <v>58</v>
      </c>
      <c r="M18" s="434">
        <v>1.811</v>
      </c>
      <c r="N18" s="432"/>
      <c r="O18" s="288"/>
      <c r="P18" s="291"/>
    </row>
    <row r="19" spans="1:16" ht="15.75">
      <c r="A19" s="1"/>
      <c r="B19" s="287"/>
      <c r="C19" s="308"/>
      <c r="D19" s="311"/>
      <c r="E19" s="316"/>
      <c r="F19" s="301"/>
      <c r="G19" s="301"/>
      <c r="H19" s="301"/>
      <c r="I19" s="301"/>
      <c r="L19" s="312"/>
      <c r="M19" s="288"/>
      <c r="N19" s="288"/>
      <c r="O19" s="288"/>
      <c r="P19" s="291"/>
    </row>
    <row r="20" spans="1:16" ht="15">
      <c r="A20" s="1"/>
      <c r="B20" s="287"/>
      <c r="C20" s="306" t="s">
        <v>64</v>
      </c>
      <c r="D20" s="317"/>
      <c r="E20" s="309"/>
      <c r="F20" s="310"/>
      <c r="G20" s="288"/>
      <c r="H20" s="288"/>
      <c r="I20" s="288"/>
      <c r="J20" s="311"/>
      <c r="K20" s="311"/>
      <c r="L20" s="312"/>
      <c r="M20" s="288"/>
      <c r="N20" s="288"/>
      <c r="O20" s="288"/>
      <c r="P20" s="291"/>
    </row>
    <row r="21" spans="1:16" ht="15">
      <c r="A21" s="1"/>
      <c r="B21" s="287"/>
      <c r="C21" s="288"/>
      <c r="D21" s="288"/>
      <c r="E21" s="288"/>
      <c r="F21" s="288"/>
      <c r="G21" s="288"/>
      <c r="H21" s="318"/>
      <c r="I21" s="288"/>
      <c r="J21" s="288"/>
      <c r="K21" s="288"/>
      <c r="L21" s="288"/>
      <c r="M21" s="288"/>
      <c r="N21" s="288"/>
      <c r="O21" s="288"/>
      <c r="P21" s="291"/>
    </row>
    <row r="22" spans="1:16" ht="15.75" thickBot="1">
      <c r="A22" s="1"/>
      <c r="B22" s="287"/>
      <c r="C22" s="288"/>
      <c r="D22" s="288"/>
      <c r="E22" s="288"/>
      <c r="F22" s="288"/>
      <c r="G22" s="288"/>
      <c r="H22" s="318"/>
      <c r="I22" s="429"/>
      <c r="J22" s="288"/>
      <c r="K22" s="288"/>
      <c r="L22" s="288"/>
      <c r="M22" s="288"/>
      <c r="N22" s="288"/>
      <c r="O22" s="288"/>
      <c r="P22" s="291"/>
    </row>
    <row r="23" spans="2:16" ht="20.25" thickBot="1" thickTop="1">
      <c r="B23" s="287"/>
      <c r="C23" s="319"/>
      <c r="D23" s="311" t="s">
        <v>65</v>
      </c>
      <c r="E23" s="288"/>
      <c r="F23" s="318" t="s">
        <v>3</v>
      </c>
      <c r="H23" s="320" t="s">
        <v>66</v>
      </c>
      <c r="I23" s="73">
        <v>5320.4</v>
      </c>
      <c r="L23" s="378"/>
      <c r="M23" s="321"/>
      <c r="N23" s="322"/>
      <c r="O23" s="323"/>
      <c r="P23" s="324"/>
    </row>
    <row r="24" spans="2:16" ht="15.75" thickTop="1">
      <c r="B24" s="287"/>
      <c r="C24" s="319"/>
      <c r="D24" s="317"/>
      <c r="E24" s="317"/>
      <c r="F24" s="325"/>
      <c r="G24" s="321"/>
      <c r="H24" s="321"/>
      <c r="I24" s="321"/>
      <c r="J24" s="321"/>
      <c r="K24" s="321"/>
      <c r="L24" s="321"/>
      <c r="M24" s="321"/>
      <c r="N24" s="322"/>
      <c r="O24" s="323"/>
      <c r="P24" s="324"/>
    </row>
    <row r="25" spans="2:16" ht="15">
      <c r="B25" s="287"/>
      <c r="C25" s="306" t="s">
        <v>67</v>
      </c>
      <c r="D25" s="317"/>
      <c r="E25" s="317"/>
      <c r="F25" s="325"/>
      <c r="G25" s="321"/>
      <c r="H25" s="321"/>
      <c r="I25" s="321"/>
      <c r="J25" s="321"/>
      <c r="K25" s="321"/>
      <c r="L25" s="321"/>
      <c r="M25" s="321"/>
      <c r="N25" s="322"/>
      <c r="O25" s="323"/>
      <c r="P25" s="324"/>
    </row>
    <row r="26" spans="2:16" ht="15">
      <c r="B26" s="287"/>
      <c r="C26" s="319"/>
      <c r="D26" s="317"/>
      <c r="E26" s="317"/>
      <c r="F26" s="325"/>
      <c r="G26" s="321"/>
      <c r="H26" s="321"/>
      <c r="I26" s="321"/>
      <c r="J26" s="321"/>
      <c r="K26" s="321"/>
      <c r="L26" s="321"/>
      <c r="M26" s="321"/>
      <c r="N26" s="322"/>
      <c r="O26" s="323"/>
      <c r="P26" s="324"/>
    </row>
    <row r="27" spans="2:16" ht="15.75">
      <c r="B27" s="287"/>
      <c r="C27" s="319"/>
      <c r="D27" s="352" t="s">
        <v>68</v>
      </c>
      <c r="E27" s="353" t="s">
        <v>69</v>
      </c>
      <c r="F27" s="354" t="s">
        <v>70</v>
      </c>
      <c r="G27" s="355"/>
      <c r="H27" s="355" t="s">
        <v>71</v>
      </c>
      <c r="I27" s="356" t="str">
        <f>"Cargo por E.E.T."</f>
        <v>Cargo por E.E.T.</v>
      </c>
      <c r="J27" s="357"/>
      <c r="K27" s="358"/>
      <c r="L27" s="359" t="s">
        <v>2</v>
      </c>
      <c r="N27" s="322"/>
      <c r="O27" s="323"/>
      <c r="P27" s="324"/>
    </row>
    <row r="28" spans="2:16" ht="15">
      <c r="B28" s="287"/>
      <c r="C28" s="319"/>
      <c r="D28" s="360" t="s">
        <v>84</v>
      </c>
      <c r="E28" s="361">
        <v>132</v>
      </c>
      <c r="F28" s="362">
        <v>40</v>
      </c>
      <c r="G28" s="363"/>
      <c r="H28" s="364">
        <f>F28*$J$17*$E$17/100</f>
        <v>119177.04960000001</v>
      </c>
      <c r="I28" s="365">
        <v>0</v>
      </c>
      <c r="J28" s="366" t="s">
        <v>141</v>
      </c>
      <c r="K28" s="367"/>
      <c r="L28" s="368">
        <f>SUM(H28:K28)</f>
        <v>119177.04960000001</v>
      </c>
      <c r="M28" s="321"/>
      <c r="N28" s="322"/>
      <c r="O28" s="323"/>
      <c r="P28" s="324"/>
    </row>
    <row r="29" spans="2:16" ht="15">
      <c r="B29" s="287"/>
      <c r="C29" s="319"/>
      <c r="D29" s="369" t="s">
        <v>85</v>
      </c>
      <c r="E29" s="370">
        <v>132</v>
      </c>
      <c r="F29" s="371">
        <v>40</v>
      </c>
      <c r="G29" s="372"/>
      <c r="H29" s="343">
        <f>F29*$J$17*$E$17/100</f>
        <v>119177.04960000001</v>
      </c>
      <c r="I29" s="373">
        <v>0</v>
      </c>
      <c r="J29" s="374" t="s">
        <v>141</v>
      </c>
      <c r="K29" s="375"/>
      <c r="L29" s="376">
        <f>SUM(H29:K29)</f>
        <v>119177.04960000001</v>
      </c>
      <c r="M29" s="321"/>
      <c r="N29" s="322"/>
      <c r="O29" s="323"/>
      <c r="P29" s="324"/>
    </row>
    <row r="30" spans="2:16" ht="15">
      <c r="B30" s="287"/>
      <c r="C30" s="319"/>
      <c r="D30" s="317"/>
      <c r="E30" s="317"/>
      <c r="F30" s="326"/>
      <c r="G30" s="321"/>
      <c r="I30" s="327"/>
      <c r="J30" s="314"/>
      <c r="K30" s="314"/>
      <c r="L30" s="377">
        <f>SUM(L28:L29)</f>
        <v>238354.09920000003</v>
      </c>
      <c r="M30" s="321"/>
      <c r="N30" s="322"/>
      <c r="O30" s="323"/>
      <c r="P30" s="324"/>
    </row>
    <row r="31" spans="2:16" ht="15">
      <c r="B31" s="287"/>
      <c r="C31" s="319"/>
      <c r="D31" s="317"/>
      <c r="E31" s="317"/>
      <c r="F31" s="326"/>
      <c r="G31" s="321"/>
      <c r="H31" s="436"/>
      <c r="I31" s="327"/>
      <c r="J31" s="314"/>
      <c r="K31" s="314"/>
      <c r="L31" s="328"/>
      <c r="M31" s="321"/>
      <c r="N31" s="322"/>
      <c r="O31" s="437"/>
      <c r="P31" s="324"/>
    </row>
    <row r="32" spans="2:16" ht="12.75" customHeight="1" thickBot="1">
      <c r="B32" s="287"/>
      <c r="C32" s="319"/>
      <c r="D32" s="317"/>
      <c r="E32" s="317"/>
      <c r="F32" s="325"/>
      <c r="G32" s="321"/>
      <c r="H32" s="327"/>
      <c r="I32" s="317"/>
      <c r="J32" s="317"/>
      <c r="K32" s="317"/>
      <c r="L32" s="321"/>
      <c r="M32" s="321"/>
      <c r="N32" s="322"/>
      <c r="O32" s="323"/>
      <c r="P32" s="324"/>
    </row>
    <row r="33" spans="2:16" ht="20.25" thickBot="1" thickTop="1">
      <c r="B33" s="287"/>
      <c r="C33" s="319"/>
      <c r="D33" s="317"/>
      <c r="E33" s="317"/>
      <c r="F33" s="325"/>
      <c r="G33" s="321"/>
      <c r="H33" s="329" t="s">
        <v>72</v>
      </c>
      <c r="I33" s="330">
        <f>+L30</f>
        <v>238354.09920000003</v>
      </c>
      <c r="J33" s="317"/>
      <c r="K33" s="449" t="s">
        <v>142</v>
      </c>
      <c r="L33" s="450">
        <v>33782.25</v>
      </c>
      <c r="M33" s="321"/>
      <c r="N33" s="322"/>
      <c r="O33" s="323"/>
      <c r="P33" s="324"/>
    </row>
    <row r="34" spans="2:16" ht="15.75" thickTop="1">
      <c r="B34" s="287"/>
      <c r="C34" s="319"/>
      <c r="D34" s="317"/>
      <c r="E34" s="317"/>
      <c r="F34" s="325"/>
      <c r="G34" s="321"/>
      <c r="H34" s="327"/>
      <c r="I34" s="317"/>
      <c r="J34" s="317"/>
      <c r="K34" s="317"/>
      <c r="L34" s="321"/>
      <c r="M34" s="321"/>
      <c r="N34" s="322"/>
      <c r="O34" s="323"/>
      <c r="P34" s="324"/>
    </row>
    <row r="35" spans="2:16" ht="15.75">
      <c r="B35" s="287"/>
      <c r="C35" s="347" t="s">
        <v>73</v>
      </c>
      <c r="D35" s="317"/>
      <c r="E35" s="317"/>
      <c r="F35" s="325"/>
      <c r="G35" s="321"/>
      <c r="H35" s="327"/>
      <c r="I35" s="317"/>
      <c r="J35" s="317"/>
      <c r="K35" s="317"/>
      <c r="L35" s="321"/>
      <c r="M35" s="321"/>
      <c r="N35" s="322"/>
      <c r="O35" s="323"/>
      <c r="P35" s="324"/>
    </row>
    <row r="36" spans="2:16" ht="15.75" thickBot="1">
      <c r="B36" s="287"/>
      <c r="C36" s="319"/>
      <c r="D36" s="317"/>
      <c r="E36" s="317"/>
      <c r="F36" s="325"/>
      <c r="G36" s="321"/>
      <c r="H36" s="327"/>
      <c r="I36" s="317"/>
      <c r="J36" s="301"/>
      <c r="K36" s="301"/>
      <c r="O36" s="301"/>
      <c r="P36" s="324"/>
    </row>
    <row r="37" spans="2:16" ht="20.25" thickBot="1" thickTop="1">
      <c r="B37" s="287"/>
      <c r="C37" s="319"/>
      <c r="D37" s="331" t="s">
        <v>74</v>
      </c>
      <c r="F37" s="332"/>
      <c r="G37" s="288"/>
      <c r="H37" s="72" t="s">
        <v>75</v>
      </c>
      <c r="I37" s="333">
        <f>E18*L33</f>
        <v>844.5562500000001</v>
      </c>
      <c r="J37" s="301"/>
      <c r="K37" s="301"/>
      <c r="O37" s="301"/>
      <c r="P37" s="324"/>
    </row>
    <row r="38" spans="2:16" ht="21" thickTop="1">
      <c r="B38" s="287"/>
      <c r="C38" s="319"/>
      <c r="F38" s="334"/>
      <c r="G38" s="44"/>
      <c r="I38" s="301"/>
      <c r="J38" s="321"/>
      <c r="K38" s="321"/>
      <c r="L38" s="321"/>
      <c r="M38" s="321"/>
      <c r="N38" s="322"/>
      <c r="O38" s="323"/>
      <c r="P38" s="324"/>
    </row>
    <row r="39" spans="2:16" ht="15">
      <c r="B39" s="287"/>
      <c r="C39" s="306" t="s">
        <v>76</v>
      </c>
      <c r="E39" s="301"/>
      <c r="F39" s="301"/>
      <c r="G39" s="301"/>
      <c r="H39" s="301"/>
      <c r="I39" s="321"/>
      <c r="J39" s="321"/>
      <c r="K39" s="321"/>
      <c r="L39" s="321"/>
      <c r="M39" s="321"/>
      <c r="N39" s="322"/>
      <c r="O39" s="323"/>
      <c r="P39" s="324"/>
    </row>
    <row r="40" spans="2:16" ht="15">
      <c r="B40" s="287"/>
      <c r="C40" s="319"/>
      <c r="D40" s="335" t="s">
        <v>77</v>
      </c>
      <c r="E40" s="336">
        <f>10*I23*I37/I33</f>
        <v>188.5168783579284</v>
      </c>
      <c r="F40" s="337"/>
      <c r="H40" s="301"/>
      <c r="I40" s="321"/>
      <c r="J40" s="321"/>
      <c r="K40" s="321"/>
      <c r="L40" s="321"/>
      <c r="M40" s="321"/>
      <c r="N40" s="322"/>
      <c r="O40" s="323"/>
      <c r="P40" s="324"/>
    </row>
    <row r="41" spans="2:16" ht="15">
      <c r="B41" s="287"/>
      <c r="C41" s="319"/>
      <c r="D41" s="301"/>
      <c r="E41" s="301"/>
      <c r="M41" s="321"/>
      <c r="N41" s="322"/>
      <c r="O41" s="323"/>
      <c r="P41" s="324"/>
    </row>
    <row r="42" spans="2:16" ht="15">
      <c r="B42" s="287"/>
      <c r="C42" s="319"/>
      <c r="D42" s="301" t="s">
        <v>78</v>
      </c>
      <c r="E42" s="301"/>
      <c r="F42" s="301"/>
      <c r="G42" s="301"/>
      <c r="H42" s="301"/>
      <c r="M42" s="321"/>
      <c r="N42" s="322"/>
      <c r="O42" s="323"/>
      <c r="P42" s="324"/>
    </row>
    <row r="43" spans="2:16" ht="15.75" thickBot="1">
      <c r="B43" s="287"/>
      <c r="C43" s="319"/>
      <c r="D43" s="301"/>
      <c r="E43" s="301"/>
      <c r="F43" s="301"/>
      <c r="G43" s="301"/>
      <c r="H43" s="301"/>
      <c r="J43" s="321"/>
      <c r="K43" s="321"/>
      <c r="L43" s="321"/>
      <c r="M43" s="321"/>
      <c r="N43" s="322"/>
      <c r="O43" s="323"/>
      <c r="P43" s="324"/>
    </row>
    <row r="44" spans="2:16" ht="20.25" thickBot="1" thickTop="1">
      <c r="B44" s="287"/>
      <c r="C44" s="319"/>
      <c r="D44" s="317"/>
      <c r="E44" s="317"/>
      <c r="F44" s="325"/>
      <c r="G44" s="321"/>
      <c r="H44" s="338" t="s">
        <v>79</v>
      </c>
      <c r="I44" s="339">
        <f>IF($E$40&gt;3*I37,3*I37,$E$40)</f>
        <v>188.5168783579284</v>
      </c>
      <c r="J44" s="321"/>
      <c r="K44" s="321"/>
      <c r="L44" s="321"/>
      <c r="M44" s="321"/>
      <c r="N44" s="322"/>
      <c r="O44" s="323"/>
      <c r="P44" s="324"/>
    </row>
    <row r="45" spans="2:16" ht="16.5" thickBot="1" thickTop="1"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2"/>
    </row>
    <row r="46" spans="2:16" ht="13.5" thickTop="1">
      <c r="B46" s="1"/>
      <c r="P46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5" ht="12" customHeight="1"/>
    <row r="91" ht="12.75">
      <c r="B91" s="1"/>
    </row>
    <row r="97" ht="12.75">
      <c r="A97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64" zoomScaleNormal="64" zoomScalePageLayoutView="0" workbookViewId="0" topLeftCell="A109">
      <selection activeCell="O23" sqref="O23"/>
    </sheetView>
  </sheetViews>
  <sheetFormatPr defaultColWidth="11.421875" defaultRowHeight="12.75"/>
  <cols>
    <col min="1" max="1" width="30.28125" style="0" customWidth="1"/>
    <col min="2" max="2" width="8.7109375" style="0" customWidth="1"/>
    <col min="3" max="3" width="7.28125" style="0" customWidth="1"/>
    <col min="4" max="4" width="54.7109375" style="0" customWidth="1"/>
    <col min="5" max="5" width="8.57421875" style="0" customWidth="1"/>
    <col min="6" max="6" width="12.8515625" style="0" customWidth="1"/>
    <col min="7" max="12" width="7.7109375" style="0" customWidth="1"/>
    <col min="13" max="13" width="10.28125" style="0" bestFit="1" customWidth="1"/>
    <col min="14" max="19" width="7.7109375" style="0" customWidth="1"/>
    <col min="20" max="20" width="8.7109375" style="0" customWidth="1"/>
  </cols>
  <sheetData>
    <row r="1" ht="40.5" customHeight="1">
      <c r="T1" s="451"/>
    </row>
    <row r="2" spans="2:20" s="452" customFormat="1" ht="31.5" customHeight="1">
      <c r="B2" s="453" t="str">
        <f>'TOT-0215'!B2</f>
        <v>ANEXO V al Memorandum D.T.E.E. N°  828    /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</row>
    <row r="3" spans="1:3" ht="12.75" customHeight="1">
      <c r="A3" s="533" t="s">
        <v>4</v>
      </c>
      <c r="B3" s="533"/>
      <c r="C3" s="533"/>
    </row>
    <row r="4" spans="1:4" ht="12.75" customHeight="1">
      <c r="A4" s="533" t="s">
        <v>5</v>
      </c>
      <c r="B4" s="533"/>
      <c r="C4" s="533"/>
      <c r="D4" s="455"/>
    </row>
    <row r="5" spans="1:4" ht="12" customHeight="1">
      <c r="A5" s="456"/>
      <c r="D5" s="455"/>
    </row>
    <row r="6" spans="1:20" ht="26.25">
      <c r="A6" s="456"/>
      <c r="B6" s="457" t="s">
        <v>145</v>
      </c>
      <c r="C6" s="458"/>
      <c r="D6" s="455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</row>
    <row r="7" spans="1:4" ht="18.75" customHeight="1">
      <c r="A7" s="456"/>
      <c r="D7" s="455"/>
    </row>
    <row r="8" spans="1:20" ht="26.25">
      <c r="A8" s="456"/>
      <c r="B8" s="459" t="s">
        <v>1</v>
      </c>
      <c r="C8" s="458"/>
      <c r="D8" s="455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</row>
    <row r="9" spans="1:4" ht="18.75" customHeight="1">
      <c r="A9" s="456"/>
      <c r="D9" s="455"/>
    </row>
    <row r="10" spans="1:20" ht="26.25">
      <c r="A10" s="456"/>
      <c r="B10" s="459" t="s">
        <v>146</v>
      </c>
      <c r="C10" s="458"/>
      <c r="D10" s="455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</row>
    <row r="11" ht="18.75" customHeight="1" thickBot="1"/>
    <row r="12" spans="2:20" ht="18.75" customHeight="1" thickTop="1">
      <c r="B12" s="460"/>
      <c r="C12" s="461"/>
      <c r="D12" s="462"/>
      <c r="E12" s="462"/>
      <c r="F12" s="462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3"/>
    </row>
    <row r="13" spans="1:20" ht="19.5">
      <c r="A13" s="464"/>
      <c r="B13" s="465" t="s">
        <v>147</v>
      </c>
      <c r="C13" s="466"/>
      <c r="D13" s="54" t="s">
        <v>155</v>
      </c>
      <c r="E13" s="467"/>
      <c r="F13" s="467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9"/>
    </row>
    <row r="14" spans="2:20" ht="18.75" customHeight="1" thickBot="1">
      <c r="B14" s="470"/>
      <c r="C14" s="471"/>
      <c r="D14" s="472"/>
      <c r="E14" s="472"/>
      <c r="F14" s="4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64"/>
    </row>
    <row r="15" spans="1:20" s="481" customFormat="1" ht="34.5" customHeight="1" thickBot="1" thickTop="1">
      <c r="A15" s="474"/>
      <c r="B15" s="475"/>
      <c r="C15" s="111" t="s">
        <v>22</v>
      </c>
      <c r="D15" s="476" t="s">
        <v>3</v>
      </c>
      <c r="E15" s="477" t="s">
        <v>23</v>
      </c>
      <c r="F15" s="478" t="s">
        <v>24</v>
      </c>
      <c r="G15" s="479">
        <v>41671</v>
      </c>
      <c r="H15" s="479">
        <v>41699</v>
      </c>
      <c r="I15" s="479">
        <v>41730</v>
      </c>
      <c r="J15" s="479">
        <v>41760</v>
      </c>
      <c r="K15" s="479">
        <v>41791</v>
      </c>
      <c r="L15" s="479">
        <v>41821</v>
      </c>
      <c r="M15" s="479">
        <v>41852</v>
      </c>
      <c r="N15" s="479">
        <v>41883</v>
      </c>
      <c r="O15" s="479">
        <v>41913</v>
      </c>
      <c r="P15" s="479">
        <v>41944</v>
      </c>
      <c r="Q15" s="479">
        <v>41974</v>
      </c>
      <c r="R15" s="479">
        <v>42005</v>
      </c>
      <c r="S15" s="479">
        <v>42036</v>
      </c>
      <c r="T15" s="480"/>
    </row>
    <row r="16" spans="2:20" s="482" customFormat="1" ht="19.5" customHeight="1" thickTop="1">
      <c r="B16" s="483"/>
      <c r="C16" s="484"/>
      <c r="D16" s="485"/>
      <c r="E16" s="485"/>
      <c r="F16" s="486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6"/>
      <c r="T16" s="488"/>
    </row>
    <row r="17" spans="2:20" s="482" customFormat="1" ht="19.5" customHeight="1">
      <c r="B17" s="483"/>
      <c r="C17" s="489">
        <f>'[1]Tasa de Falla'!C17</f>
        <v>1</v>
      </c>
      <c r="D17" s="489" t="str">
        <f>'[1]Tasa de Falla'!D17</f>
        <v>AGUA BLANCA - VILLA QUINTEROS</v>
      </c>
      <c r="E17" s="489">
        <f>'[1]Tasa de Falla'!E17</f>
        <v>132</v>
      </c>
      <c r="F17" s="489">
        <f>'[1]Tasa de Falla'!F17</f>
        <v>23.8</v>
      </c>
      <c r="G17" s="490">
        <f>IF('[1]Tasa de Falla'!II17=0,"",'[1]Tasa de Falla'!II17)</f>
      </c>
      <c r="H17" s="490">
        <f>IF('[1]Tasa de Falla'!IJ17=0,"",'[1]Tasa de Falla'!IJ17)</f>
      </c>
      <c r="I17" s="490">
        <f>IF('[1]Tasa de Falla'!IK17=0,"",'[1]Tasa de Falla'!IK17)</f>
      </c>
      <c r="J17" s="490">
        <f>IF('[1]Tasa de Falla'!IL17=0,"",'[1]Tasa de Falla'!IL17)</f>
      </c>
      <c r="K17" s="490">
        <f>IF('[1]Tasa de Falla'!IM17=0,"",'[1]Tasa de Falla'!IM17)</f>
      </c>
      <c r="L17" s="490">
        <f>IF('[1]Tasa de Falla'!IN17=0,"",'[1]Tasa de Falla'!IN17)</f>
      </c>
      <c r="M17" s="490">
        <f>IF('[1]Tasa de Falla'!IO17=0,"",'[1]Tasa de Falla'!IO17)</f>
      </c>
      <c r="N17" s="490">
        <f>IF('[1]Tasa de Falla'!IP17=0,"",'[1]Tasa de Falla'!IP17)</f>
      </c>
      <c r="O17" s="490">
        <f>IF('[1]Tasa de Falla'!IQ17=0,"",'[1]Tasa de Falla'!IQ17)</f>
      </c>
      <c r="P17" s="490">
        <f>IF('[1]Tasa de Falla'!IR17=0,"",'[1]Tasa de Falla'!IR17)</f>
      </c>
      <c r="Q17" s="490">
        <f>IF('[1]Tasa de Falla'!IS17=0,"",'[1]Tasa de Falla'!IS17)</f>
      </c>
      <c r="R17" s="490">
        <f>IF('[1]Tasa de Falla'!IT17=0,"",'[1]Tasa de Falla'!IT17)</f>
      </c>
      <c r="S17" s="491"/>
      <c r="T17" s="488"/>
    </row>
    <row r="18" spans="2:20" s="482" customFormat="1" ht="19.5" customHeight="1">
      <c r="B18" s="483"/>
      <c r="C18" s="489">
        <f>'[1]Tasa de Falla'!C18</f>
        <v>2</v>
      </c>
      <c r="D18" s="489" t="str">
        <f>'[1]Tasa de Falla'!D18</f>
        <v>AGUILARES - ESCABA</v>
      </c>
      <c r="E18" s="489">
        <f>'[1]Tasa de Falla'!E18</f>
        <v>132</v>
      </c>
      <c r="F18" s="489">
        <f>'[1]Tasa de Falla'!F18</f>
        <v>27.6</v>
      </c>
      <c r="G18" s="490">
        <f>IF('[1]Tasa de Falla'!II18=0,"",'[1]Tasa de Falla'!II18)</f>
      </c>
      <c r="H18" s="490">
        <f>IF('[1]Tasa de Falla'!IJ18=0,"",'[1]Tasa de Falla'!IJ18)</f>
      </c>
      <c r="I18" s="490">
        <f>IF('[1]Tasa de Falla'!IK18=0,"",'[1]Tasa de Falla'!IK18)</f>
      </c>
      <c r="J18" s="490">
        <f>IF('[1]Tasa de Falla'!IL18=0,"",'[1]Tasa de Falla'!IL18)</f>
      </c>
      <c r="K18" s="490">
        <f>IF('[1]Tasa de Falla'!IM18=0,"",'[1]Tasa de Falla'!IM18)</f>
      </c>
      <c r="L18" s="490">
        <f>IF('[1]Tasa de Falla'!IN18=0,"",'[1]Tasa de Falla'!IN18)</f>
      </c>
      <c r="M18" s="490">
        <f>IF('[1]Tasa de Falla'!IO18=0,"",'[1]Tasa de Falla'!IO18)</f>
      </c>
      <c r="N18" s="490">
        <f>IF('[1]Tasa de Falla'!IP18=0,"",'[1]Tasa de Falla'!IP18)</f>
        <v>1</v>
      </c>
      <c r="O18" s="490">
        <f>IF('[1]Tasa de Falla'!IQ18=0,"",'[1]Tasa de Falla'!IQ18)</f>
      </c>
      <c r="P18" s="490">
        <f>IF('[1]Tasa de Falla'!IR18=0,"",'[1]Tasa de Falla'!IR18)</f>
      </c>
      <c r="Q18" s="490">
        <f>IF('[1]Tasa de Falla'!IS18=0,"",'[1]Tasa de Falla'!IS18)</f>
      </c>
      <c r="R18" s="490">
        <f>IF('[1]Tasa de Falla'!IT18=0,"",'[1]Tasa de Falla'!IT18)</f>
      </c>
      <c r="S18" s="491"/>
      <c r="T18" s="488"/>
    </row>
    <row r="19" spans="2:20" s="482" customFormat="1" ht="18">
      <c r="B19" s="483"/>
      <c r="C19" s="489">
        <f>'[1]Tasa de Falla'!C19</f>
        <v>3</v>
      </c>
      <c r="D19" s="489" t="str">
        <f>'[1]Tasa de Falla'!D19</f>
        <v>CABRA CORRAL - SALTA SUR</v>
      </c>
      <c r="E19" s="489">
        <f>'[1]Tasa de Falla'!E19</f>
        <v>132</v>
      </c>
      <c r="F19" s="489">
        <f>'[1]Tasa de Falla'!F19</f>
        <v>62</v>
      </c>
      <c r="G19" s="490" t="str">
        <f>IF('[1]Tasa de Falla'!II19=0,"",'[1]Tasa de Falla'!II19)</f>
        <v>XXXX</v>
      </c>
      <c r="H19" s="490" t="str">
        <f>IF('[1]Tasa de Falla'!IJ19=0,"",'[1]Tasa de Falla'!IJ19)</f>
        <v>XXXX</v>
      </c>
      <c r="I19" s="490" t="str">
        <f>IF('[1]Tasa de Falla'!IK19=0,"",'[1]Tasa de Falla'!IK19)</f>
        <v>XXXX</v>
      </c>
      <c r="J19" s="490" t="str">
        <f>IF('[1]Tasa de Falla'!IL19=0,"",'[1]Tasa de Falla'!IL19)</f>
        <v>XXXX</v>
      </c>
      <c r="K19" s="490" t="str">
        <f>IF('[1]Tasa de Falla'!IM19=0,"",'[1]Tasa de Falla'!IM19)</f>
        <v>XXXX</v>
      </c>
      <c r="L19" s="490" t="str">
        <f>IF('[1]Tasa de Falla'!IN19=0,"",'[1]Tasa de Falla'!IN19)</f>
        <v>XXXX</v>
      </c>
      <c r="M19" s="490" t="str">
        <f>IF('[1]Tasa de Falla'!IO19=0,"",'[1]Tasa de Falla'!IO19)</f>
        <v>XXXX</v>
      </c>
      <c r="N19" s="490" t="str">
        <f>IF('[1]Tasa de Falla'!IP19=0,"",'[1]Tasa de Falla'!IP19)</f>
        <v>XXXX</v>
      </c>
      <c r="O19" s="490" t="str">
        <f>IF('[1]Tasa de Falla'!IQ19=0,"",'[1]Tasa de Falla'!IQ19)</f>
        <v>XXXX</v>
      </c>
      <c r="P19" s="490" t="str">
        <f>IF('[1]Tasa de Falla'!IR19=0,"",'[1]Tasa de Falla'!IR19)</f>
        <v>XXXX</v>
      </c>
      <c r="Q19" s="490" t="str">
        <f>IF('[1]Tasa de Falla'!IS19=0,"",'[1]Tasa de Falla'!IS19)</f>
        <v>XXXX</v>
      </c>
      <c r="R19" s="490" t="str">
        <f>IF('[1]Tasa de Falla'!IT19=0,"",'[1]Tasa de Falla'!IT19)</f>
        <v>XXXX</v>
      </c>
      <c r="S19" s="491"/>
      <c r="T19" s="488"/>
    </row>
    <row r="20" spans="2:20" s="482" customFormat="1" ht="19.5" customHeight="1">
      <c r="B20" s="483"/>
      <c r="C20" s="489">
        <f>'[1]Tasa de Falla'!C20</f>
        <v>4</v>
      </c>
      <c r="D20" s="489" t="str">
        <f>'[1]Tasa de Falla'!D20</f>
        <v>CEVIL POZO - TUCUMAN NORTE</v>
      </c>
      <c r="E20" s="489">
        <f>'[1]Tasa de Falla'!E20</f>
        <v>132</v>
      </c>
      <c r="F20" s="489">
        <f>'[1]Tasa de Falla'!F20</f>
        <v>14.5</v>
      </c>
      <c r="G20" s="490">
        <f>IF('[1]Tasa de Falla'!II20=0,"",'[1]Tasa de Falla'!II20)</f>
      </c>
      <c r="H20" s="490">
        <f>IF('[1]Tasa de Falla'!IJ20=0,"",'[1]Tasa de Falla'!IJ20)</f>
      </c>
      <c r="I20" s="490">
        <f>IF('[1]Tasa de Falla'!IK20=0,"",'[1]Tasa de Falla'!IK20)</f>
      </c>
      <c r="J20" s="490">
        <f>IF('[1]Tasa de Falla'!IL20=0,"",'[1]Tasa de Falla'!IL20)</f>
      </c>
      <c r="K20" s="490">
        <f>IF('[1]Tasa de Falla'!IM20=0,"",'[1]Tasa de Falla'!IM20)</f>
      </c>
      <c r="L20" s="490">
        <f>IF('[1]Tasa de Falla'!IN20=0,"",'[1]Tasa de Falla'!IN20)</f>
      </c>
      <c r="M20" s="490">
        <f>IF('[1]Tasa de Falla'!IO20=0,"",'[1]Tasa de Falla'!IO20)</f>
      </c>
      <c r="N20" s="490">
        <f>IF('[1]Tasa de Falla'!IP20=0,"",'[1]Tasa de Falla'!IP20)</f>
      </c>
      <c r="O20" s="490">
        <f>IF('[1]Tasa de Falla'!IQ20=0,"",'[1]Tasa de Falla'!IQ20)</f>
      </c>
      <c r="P20" s="490">
        <f>IF('[1]Tasa de Falla'!IR20=0,"",'[1]Tasa de Falla'!IR20)</f>
      </c>
      <c r="Q20" s="490">
        <f>IF('[1]Tasa de Falla'!IS20=0,"",'[1]Tasa de Falla'!IS20)</f>
      </c>
      <c r="R20" s="490">
        <f>IF('[1]Tasa de Falla'!IT20=0,"",'[1]Tasa de Falla'!IT20)</f>
      </c>
      <c r="S20" s="491"/>
      <c r="T20" s="488"/>
    </row>
    <row r="21" spans="2:20" s="482" customFormat="1" ht="18">
      <c r="B21" s="483"/>
      <c r="C21" s="489">
        <f>'[1]Tasa de Falla'!C21</f>
        <v>5</v>
      </c>
      <c r="D21" s="489" t="str">
        <f>'[1]Tasa de Falla'!D21</f>
        <v>CAMPO SANTO - MINETTI</v>
      </c>
      <c r="E21" s="489">
        <f>'[1]Tasa de Falla'!E21</f>
        <v>132</v>
      </c>
      <c r="F21" s="489">
        <f>'[1]Tasa de Falla'!F21</f>
        <v>29.9</v>
      </c>
      <c r="G21" s="490" t="str">
        <f>IF('[1]Tasa de Falla'!II21=0,"",'[1]Tasa de Falla'!II21)</f>
        <v>XXXX</v>
      </c>
      <c r="H21" s="490" t="str">
        <f>IF('[1]Tasa de Falla'!IJ21=0,"",'[1]Tasa de Falla'!IJ21)</f>
        <v>XXXX</v>
      </c>
      <c r="I21" s="490" t="str">
        <f>IF('[1]Tasa de Falla'!IK21=0,"",'[1]Tasa de Falla'!IK21)</f>
        <v>XXXX</v>
      </c>
      <c r="J21" s="490" t="str">
        <f>IF('[1]Tasa de Falla'!IL21=0,"",'[1]Tasa de Falla'!IL21)</f>
        <v>XXXX</v>
      </c>
      <c r="K21" s="490" t="str">
        <f>IF('[1]Tasa de Falla'!IM21=0,"",'[1]Tasa de Falla'!IM21)</f>
        <v>XXXX</v>
      </c>
      <c r="L21" s="490" t="str">
        <f>IF('[1]Tasa de Falla'!IN21=0,"",'[1]Tasa de Falla'!IN21)</f>
        <v>XXXX</v>
      </c>
      <c r="M21" s="490" t="str">
        <f>IF('[1]Tasa de Falla'!IO21=0,"",'[1]Tasa de Falla'!IO21)</f>
        <v>XXXX</v>
      </c>
      <c r="N21" s="490" t="str">
        <f>IF('[1]Tasa de Falla'!IP21=0,"",'[1]Tasa de Falla'!IP21)</f>
        <v>XXXX</v>
      </c>
      <c r="O21" s="490" t="str">
        <f>IF('[1]Tasa de Falla'!IQ21=0,"",'[1]Tasa de Falla'!IQ21)</f>
        <v>XXXX</v>
      </c>
      <c r="P21" s="490" t="str">
        <f>IF('[1]Tasa de Falla'!IR21=0,"",'[1]Tasa de Falla'!IR21)</f>
        <v>XXXX</v>
      </c>
      <c r="Q21" s="490" t="str">
        <f>IF('[1]Tasa de Falla'!IS21=0,"",'[1]Tasa de Falla'!IS21)</f>
        <v>XXXX</v>
      </c>
      <c r="R21" s="490" t="str">
        <f>IF('[1]Tasa de Falla'!IT21=0,"",'[1]Tasa de Falla'!IT21)</f>
        <v>XXXX</v>
      </c>
      <c r="S21" s="491"/>
      <c r="T21" s="488"/>
    </row>
    <row r="22" spans="2:20" s="482" customFormat="1" ht="18">
      <c r="B22" s="483"/>
      <c r="C22" s="489">
        <f>'[1]Tasa de Falla'!C22</f>
        <v>6</v>
      </c>
      <c r="D22" s="489" t="str">
        <f>'[1]Tasa de Falla'!D22</f>
        <v>ESCABA - HUACRA</v>
      </c>
      <c r="E22" s="489">
        <f>'[1]Tasa de Falla'!E22</f>
        <v>132</v>
      </c>
      <c r="F22" s="489">
        <f>'[1]Tasa de Falla'!F22</f>
        <v>49.9</v>
      </c>
      <c r="G22" s="490" t="str">
        <f>IF('[1]Tasa de Falla'!II22=0,"",'[1]Tasa de Falla'!II22)</f>
        <v>XXXX</v>
      </c>
      <c r="H22" s="490" t="str">
        <f>IF('[1]Tasa de Falla'!IJ22=0,"",'[1]Tasa de Falla'!IJ22)</f>
        <v>XXXX</v>
      </c>
      <c r="I22" s="490" t="str">
        <f>IF('[1]Tasa de Falla'!IK22=0,"",'[1]Tasa de Falla'!IK22)</f>
        <v>XXXX</v>
      </c>
      <c r="J22" s="490" t="str">
        <f>IF('[1]Tasa de Falla'!IL22=0,"",'[1]Tasa de Falla'!IL22)</f>
        <v>XXXX</v>
      </c>
      <c r="K22" s="490" t="str">
        <f>IF('[1]Tasa de Falla'!IM22=0,"",'[1]Tasa de Falla'!IM22)</f>
        <v>XXXX</v>
      </c>
      <c r="L22" s="490" t="str">
        <f>IF('[1]Tasa de Falla'!IN22=0,"",'[1]Tasa de Falla'!IN22)</f>
        <v>XXXX</v>
      </c>
      <c r="M22" s="490" t="str">
        <f>IF('[1]Tasa de Falla'!IO22=0,"",'[1]Tasa de Falla'!IO22)</f>
        <v>XXXX</v>
      </c>
      <c r="N22" s="490" t="str">
        <f>IF('[1]Tasa de Falla'!IP22=0,"",'[1]Tasa de Falla'!IP22)</f>
        <v>XXXX</v>
      </c>
      <c r="O22" s="490" t="str">
        <f>IF('[1]Tasa de Falla'!IQ22=0,"",'[1]Tasa de Falla'!IQ22)</f>
        <v>XXXX</v>
      </c>
      <c r="P22" s="490" t="str">
        <f>IF('[1]Tasa de Falla'!IR22=0,"",'[1]Tasa de Falla'!IR22)</f>
        <v>XXXX</v>
      </c>
      <c r="Q22" s="490" t="str">
        <f>IF('[1]Tasa de Falla'!IS22=0,"",'[1]Tasa de Falla'!IS22)</f>
        <v>XXXX</v>
      </c>
      <c r="R22" s="490" t="str">
        <f>IF('[1]Tasa de Falla'!IT22=0,"",'[1]Tasa de Falla'!IT22)</f>
        <v>XXXX</v>
      </c>
      <c r="S22" s="491"/>
      <c r="T22" s="488"/>
    </row>
    <row r="23" spans="2:20" s="482" customFormat="1" ht="19.5" customHeight="1">
      <c r="B23" s="483"/>
      <c r="C23" s="489">
        <f>'[1]Tasa de Falla'!C23</f>
        <v>7</v>
      </c>
      <c r="D23" s="489" t="str">
        <f>'[1]Tasa de Falla'!D23</f>
        <v>ESTATICA SUR - EL BRACHO</v>
      </c>
      <c r="E23" s="489">
        <f>'[1]Tasa de Falla'!E23</f>
        <v>132</v>
      </c>
      <c r="F23" s="489">
        <f>'[1]Tasa de Falla'!F23</f>
        <v>19.6</v>
      </c>
      <c r="G23" s="490">
        <f>IF('[1]Tasa de Falla'!II23=0,"",'[1]Tasa de Falla'!II23)</f>
      </c>
      <c r="H23" s="490">
        <f>IF('[1]Tasa de Falla'!IJ23=0,"",'[1]Tasa de Falla'!IJ23)</f>
      </c>
      <c r="I23" s="490">
        <f>IF('[1]Tasa de Falla'!IK23=0,"",'[1]Tasa de Falla'!IK23)</f>
      </c>
      <c r="J23" s="490">
        <f>IF('[1]Tasa de Falla'!IL23=0,"",'[1]Tasa de Falla'!IL23)</f>
      </c>
      <c r="K23" s="490">
        <f>IF('[1]Tasa de Falla'!IM23=0,"",'[1]Tasa de Falla'!IM23)</f>
      </c>
      <c r="L23" s="490">
        <f>IF('[1]Tasa de Falla'!IN23=0,"",'[1]Tasa de Falla'!IN23)</f>
      </c>
      <c r="M23" s="490">
        <f>IF('[1]Tasa de Falla'!IO23=0,"",'[1]Tasa de Falla'!IO23)</f>
      </c>
      <c r="N23" s="490">
        <f>IF('[1]Tasa de Falla'!IP23=0,"",'[1]Tasa de Falla'!IP23)</f>
      </c>
      <c r="O23" s="490">
        <f>IF('[1]Tasa de Falla'!IQ23=0,"",'[1]Tasa de Falla'!IQ23)</f>
      </c>
      <c r="P23" s="490">
        <f>IF('[1]Tasa de Falla'!IR23=0,"",'[1]Tasa de Falla'!IR23)</f>
      </c>
      <c r="Q23" s="490">
        <f>IF('[1]Tasa de Falla'!IS23=0,"",'[1]Tasa de Falla'!IS23)</f>
      </c>
      <c r="R23" s="490">
        <f>IF('[1]Tasa de Falla'!IT23=0,"",'[1]Tasa de Falla'!IT23)</f>
      </c>
      <c r="S23" s="491"/>
      <c r="T23" s="488"/>
    </row>
    <row r="24" spans="2:20" s="482" customFormat="1" ht="19.5" customHeight="1">
      <c r="B24" s="483"/>
      <c r="C24" s="489">
        <f>'[1]Tasa de Falla'!C24</f>
        <v>8</v>
      </c>
      <c r="D24" s="489" t="str">
        <f>'[1]Tasa de Falla'!D24</f>
        <v>ESTATICA SUR - INDEPENDENCIA (O.F.)</v>
      </c>
      <c r="E24" s="489">
        <f>'[1]Tasa de Falla'!E24</f>
        <v>132</v>
      </c>
      <c r="F24" s="489">
        <f>'[1]Tasa de Falla'!F24</f>
        <v>2.6</v>
      </c>
      <c r="G24" s="490">
        <f>IF('[1]Tasa de Falla'!II24=0,"",'[1]Tasa de Falla'!II24)</f>
      </c>
      <c r="H24" s="490">
        <f>IF('[1]Tasa de Falla'!IJ24=0,"",'[1]Tasa de Falla'!IJ24)</f>
      </c>
      <c r="I24" s="490">
        <f>IF('[1]Tasa de Falla'!IK24=0,"",'[1]Tasa de Falla'!IK24)</f>
      </c>
      <c r="J24" s="490">
        <f>IF('[1]Tasa de Falla'!IL24=0,"",'[1]Tasa de Falla'!IL24)</f>
      </c>
      <c r="K24" s="490">
        <f>IF('[1]Tasa de Falla'!IM24=0,"",'[1]Tasa de Falla'!IM24)</f>
      </c>
      <c r="L24" s="490">
        <f>IF('[1]Tasa de Falla'!IN24=0,"",'[1]Tasa de Falla'!IN24)</f>
      </c>
      <c r="M24" s="490">
        <f>IF('[1]Tasa de Falla'!IO24=0,"",'[1]Tasa de Falla'!IO24)</f>
      </c>
      <c r="N24" s="490">
        <f>IF('[1]Tasa de Falla'!IP24=0,"",'[1]Tasa de Falla'!IP24)</f>
      </c>
      <c r="O24" s="490">
        <f>IF('[1]Tasa de Falla'!IQ24=0,"",'[1]Tasa de Falla'!IQ24)</f>
      </c>
      <c r="P24" s="490">
        <f>IF('[1]Tasa de Falla'!IR24=0,"",'[1]Tasa de Falla'!IR24)</f>
      </c>
      <c r="Q24" s="490">
        <f>IF('[1]Tasa de Falla'!IS24=0,"",'[1]Tasa de Falla'!IS24)</f>
      </c>
      <c r="R24" s="490">
        <f>IF('[1]Tasa de Falla'!IT24=0,"",'[1]Tasa de Falla'!IT24)</f>
      </c>
      <c r="S24" s="491"/>
      <c r="T24" s="488"/>
    </row>
    <row r="25" spans="2:20" s="482" customFormat="1" ht="19.5" customHeight="1">
      <c r="B25" s="483"/>
      <c r="C25" s="489">
        <f>'[1]Tasa de Falla'!C25</f>
        <v>9</v>
      </c>
      <c r="D25" s="489" t="str">
        <f>'[1]Tasa de Falla'!D25</f>
        <v>ESTATICA SUR - SARMIENTO "TRANSNOA S.A."</v>
      </c>
      <c r="E25" s="489">
        <f>'[1]Tasa de Falla'!E25</f>
        <v>132</v>
      </c>
      <c r="F25" s="489">
        <f>'[1]Tasa de Falla'!F25</f>
        <v>4.4</v>
      </c>
      <c r="G25" s="490">
        <f>IF('[1]Tasa de Falla'!II25=0,"",'[1]Tasa de Falla'!II25)</f>
      </c>
      <c r="H25" s="490">
        <f>IF('[1]Tasa de Falla'!IJ25=0,"",'[1]Tasa de Falla'!IJ25)</f>
      </c>
      <c r="I25" s="490">
        <f>IF('[1]Tasa de Falla'!IK25=0,"",'[1]Tasa de Falla'!IK25)</f>
      </c>
      <c r="J25" s="490">
        <f>IF('[1]Tasa de Falla'!IL25=0,"",'[1]Tasa de Falla'!IL25)</f>
      </c>
      <c r="K25" s="490">
        <f>IF('[1]Tasa de Falla'!IM25=0,"",'[1]Tasa de Falla'!IM25)</f>
      </c>
      <c r="L25" s="490">
        <f>IF('[1]Tasa de Falla'!IN25=0,"",'[1]Tasa de Falla'!IN25)</f>
      </c>
      <c r="M25" s="490">
        <f>IF('[1]Tasa de Falla'!IO25=0,"",'[1]Tasa de Falla'!IO25)</f>
      </c>
      <c r="N25" s="490">
        <f>IF('[1]Tasa de Falla'!IP25=0,"",'[1]Tasa de Falla'!IP25)</f>
      </c>
      <c r="O25" s="490">
        <f>IF('[1]Tasa de Falla'!IQ25=0,"",'[1]Tasa de Falla'!IQ25)</f>
      </c>
      <c r="P25" s="490">
        <f>IF('[1]Tasa de Falla'!IR25=0,"",'[1]Tasa de Falla'!IR25)</f>
      </c>
      <c r="Q25" s="490">
        <f>IF('[1]Tasa de Falla'!IS25=0,"",'[1]Tasa de Falla'!IS25)</f>
      </c>
      <c r="R25" s="490">
        <f>IF('[1]Tasa de Falla'!IT25=0,"",'[1]Tasa de Falla'!IT25)</f>
      </c>
      <c r="S25" s="491"/>
      <c r="T25" s="488"/>
    </row>
    <row r="26" spans="2:20" s="482" customFormat="1" ht="18">
      <c r="B26" s="483"/>
      <c r="C26" s="489">
        <f>'[1]Tasa de Falla'!C26</f>
        <v>10</v>
      </c>
      <c r="D26" s="489" t="str">
        <f>'[1]Tasa de Falla'!D26</f>
        <v>GÜEMES - EL BRACHO</v>
      </c>
      <c r="E26" s="489">
        <f>'[1]Tasa de Falla'!E26</f>
        <v>132</v>
      </c>
      <c r="F26" s="489">
        <f>'[1]Tasa de Falla'!F26</f>
        <v>308</v>
      </c>
      <c r="G26" s="490" t="str">
        <f>IF('[1]Tasa de Falla'!II26=0,"",'[1]Tasa de Falla'!II26)</f>
        <v>XXXX</v>
      </c>
      <c r="H26" s="490" t="str">
        <f>IF('[1]Tasa de Falla'!IJ26=0,"",'[1]Tasa de Falla'!IJ26)</f>
        <v>XXXX</v>
      </c>
      <c r="I26" s="490" t="str">
        <f>IF('[1]Tasa de Falla'!IK26=0,"",'[1]Tasa de Falla'!IK26)</f>
        <v>XXXX</v>
      </c>
      <c r="J26" s="490" t="str">
        <f>IF('[1]Tasa de Falla'!IL26=0,"",'[1]Tasa de Falla'!IL26)</f>
        <v>XXXX</v>
      </c>
      <c r="K26" s="490" t="str">
        <f>IF('[1]Tasa de Falla'!IM26=0,"",'[1]Tasa de Falla'!IM26)</f>
        <v>XXXX</v>
      </c>
      <c r="L26" s="490" t="str">
        <f>IF('[1]Tasa de Falla'!IN26=0,"",'[1]Tasa de Falla'!IN26)</f>
        <v>XXXX</v>
      </c>
      <c r="M26" s="490" t="str">
        <f>IF('[1]Tasa de Falla'!IO26=0,"",'[1]Tasa de Falla'!IO26)</f>
        <v>XXXX</v>
      </c>
      <c r="N26" s="490" t="str">
        <f>IF('[1]Tasa de Falla'!IP26=0,"",'[1]Tasa de Falla'!IP26)</f>
        <v>XXXX</v>
      </c>
      <c r="O26" s="490" t="str">
        <f>IF('[1]Tasa de Falla'!IQ26=0,"",'[1]Tasa de Falla'!IQ26)</f>
        <v>XXXX</v>
      </c>
      <c r="P26" s="490" t="str">
        <f>IF('[1]Tasa de Falla'!IR26=0,"",'[1]Tasa de Falla'!IR26)</f>
        <v>XXXX</v>
      </c>
      <c r="Q26" s="490" t="str">
        <f>IF('[1]Tasa de Falla'!IS26=0,"",'[1]Tasa de Falla'!IS26)</f>
        <v>XXXX</v>
      </c>
      <c r="R26" s="490" t="str">
        <f>IF('[1]Tasa de Falla'!IT26=0,"",'[1]Tasa de Falla'!IT26)</f>
        <v>XXXX</v>
      </c>
      <c r="S26" s="491"/>
      <c r="T26" s="488"/>
    </row>
    <row r="27" spans="2:20" s="482" customFormat="1" ht="19.5" customHeight="1">
      <c r="B27" s="483"/>
      <c r="C27" s="489">
        <f>'[1]Tasa de Falla'!C27</f>
        <v>11</v>
      </c>
      <c r="D27" s="489" t="str">
        <f>'[1]Tasa de Falla'!D27</f>
        <v>CAMPO SANTO - GÜEMES</v>
      </c>
      <c r="E27" s="489">
        <f>'[1]Tasa de Falla'!E27</f>
        <v>132</v>
      </c>
      <c r="F27" s="489">
        <f>'[1]Tasa de Falla'!F27</f>
        <v>6.2</v>
      </c>
      <c r="G27" s="490" t="str">
        <f>IF('[1]Tasa de Falla'!II27=0,"",'[1]Tasa de Falla'!II27)</f>
        <v>XXXX</v>
      </c>
      <c r="H27" s="490" t="str">
        <f>IF('[1]Tasa de Falla'!IJ27=0,"",'[1]Tasa de Falla'!IJ27)</f>
        <v>XXXX</v>
      </c>
      <c r="I27" s="490" t="str">
        <f>IF('[1]Tasa de Falla'!IK27=0,"",'[1]Tasa de Falla'!IK27)</f>
        <v>XXXX</v>
      </c>
      <c r="J27" s="490" t="str">
        <f>IF('[1]Tasa de Falla'!IL27=0,"",'[1]Tasa de Falla'!IL27)</f>
        <v>XXXX</v>
      </c>
      <c r="K27" s="490" t="str">
        <f>IF('[1]Tasa de Falla'!IM27=0,"",'[1]Tasa de Falla'!IM27)</f>
        <v>XXXX</v>
      </c>
      <c r="L27" s="490" t="str">
        <f>IF('[1]Tasa de Falla'!IN27=0,"",'[1]Tasa de Falla'!IN27)</f>
        <v>XXXX</v>
      </c>
      <c r="M27" s="490" t="str">
        <f>IF('[1]Tasa de Falla'!IO27=0,"",'[1]Tasa de Falla'!IO27)</f>
        <v>XXXX</v>
      </c>
      <c r="N27" s="490" t="str">
        <f>IF('[1]Tasa de Falla'!IP27=0,"",'[1]Tasa de Falla'!IP27)</f>
        <v>XXXX</v>
      </c>
      <c r="O27" s="490" t="str">
        <f>IF('[1]Tasa de Falla'!IQ27=0,"",'[1]Tasa de Falla'!IQ27)</f>
        <v>XXXX</v>
      </c>
      <c r="P27" s="490" t="str">
        <f>IF('[1]Tasa de Falla'!IR27=0,"",'[1]Tasa de Falla'!IR27)</f>
        <v>XXXX</v>
      </c>
      <c r="Q27" s="490" t="str">
        <f>IF('[1]Tasa de Falla'!IS27=0,"",'[1]Tasa de Falla'!IS27)</f>
        <v>XXXX</v>
      </c>
      <c r="R27" s="490" t="str">
        <f>IF('[1]Tasa de Falla'!IT27=0,"",'[1]Tasa de Falla'!IT27)</f>
        <v>XXXX</v>
      </c>
      <c r="S27" s="491"/>
      <c r="T27" s="488"/>
    </row>
    <row r="28" spans="2:20" s="482" customFormat="1" ht="19.5" customHeight="1">
      <c r="B28" s="483"/>
      <c r="C28" s="489">
        <f>'[1]Tasa de Falla'!C28</f>
        <v>12</v>
      </c>
      <c r="D28" s="489" t="str">
        <f>'[1]Tasa de Falla'!D28</f>
        <v>GÜEMES - SAN JUANCITO</v>
      </c>
      <c r="E28" s="489">
        <f>'[1]Tasa de Falla'!E28</f>
        <v>132</v>
      </c>
      <c r="F28" s="489">
        <f>'[1]Tasa de Falla'!F28</f>
        <v>36.24</v>
      </c>
      <c r="G28" s="490">
        <f>IF('[1]Tasa de Falla'!II28=0,"",'[1]Tasa de Falla'!II28)</f>
      </c>
      <c r="H28" s="490">
        <f>IF('[1]Tasa de Falla'!IJ28=0,"",'[1]Tasa de Falla'!IJ28)</f>
      </c>
      <c r="I28" s="490">
        <f>IF('[1]Tasa de Falla'!IK28=0,"",'[1]Tasa de Falla'!IK28)</f>
      </c>
      <c r="J28" s="490">
        <f>IF('[1]Tasa de Falla'!IL28=0,"",'[1]Tasa de Falla'!IL28)</f>
      </c>
      <c r="K28" s="490">
        <f>IF('[1]Tasa de Falla'!IM28=0,"",'[1]Tasa de Falla'!IM28)</f>
      </c>
      <c r="L28" s="490">
        <f>IF('[1]Tasa de Falla'!IN28=0,"",'[1]Tasa de Falla'!IN28)</f>
      </c>
      <c r="M28" s="490">
        <f>IF('[1]Tasa de Falla'!IO28=0,"",'[1]Tasa de Falla'!IO28)</f>
      </c>
      <c r="N28" s="490">
        <f>IF('[1]Tasa de Falla'!IP28=0,"",'[1]Tasa de Falla'!IP28)</f>
      </c>
      <c r="O28" s="490">
        <f>IF('[1]Tasa de Falla'!IQ28=0,"",'[1]Tasa de Falla'!IQ28)</f>
      </c>
      <c r="P28" s="490">
        <f>IF('[1]Tasa de Falla'!IR28=0,"",'[1]Tasa de Falla'!IR28)</f>
      </c>
      <c r="Q28" s="490">
        <f>IF('[1]Tasa de Falla'!IS28=0,"",'[1]Tasa de Falla'!IS28)</f>
      </c>
      <c r="R28" s="490">
        <f>IF('[1]Tasa de Falla'!IT28=0,"",'[1]Tasa de Falla'!IT28)</f>
      </c>
      <c r="S28" s="491"/>
      <c r="T28" s="488"/>
    </row>
    <row r="29" spans="2:20" s="482" customFormat="1" ht="19.5" customHeight="1">
      <c r="B29" s="483"/>
      <c r="C29" s="489">
        <f>'[1]Tasa de Falla'!C29</f>
        <v>13</v>
      </c>
      <c r="D29" s="489" t="str">
        <f>'[1]Tasa de Falla'!D29</f>
        <v>CATAMARCA - HUACRA</v>
      </c>
      <c r="E29" s="489">
        <f>'[1]Tasa de Falla'!E29</f>
        <v>132</v>
      </c>
      <c r="F29" s="489">
        <f>'[1]Tasa de Falla'!F29</f>
        <v>67.3</v>
      </c>
      <c r="G29" s="490">
        <f>IF('[1]Tasa de Falla'!II29=0,"",'[1]Tasa de Falla'!II29)</f>
      </c>
      <c r="H29" s="490">
        <f>IF('[1]Tasa de Falla'!IJ29=0,"",'[1]Tasa de Falla'!IJ29)</f>
      </c>
      <c r="I29" s="490">
        <f>IF('[1]Tasa de Falla'!IK29=0,"",'[1]Tasa de Falla'!IK29)</f>
      </c>
      <c r="J29" s="490">
        <f>IF('[1]Tasa de Falla'!IL29=0,"",'[1]Tasa de Falla'!IL29)</f>
      </c>
      <c r="K29" s="490">
        <f>IF('[1]Tasa de Falla'!IM29=0,"",'[1]Tasa de Falla'!IM29)</f>
      </c>
      <c r="L29" s="490">
        <f>IF('[1]Tasa de Falla'!IN29=0,"",'[1]Tasa de Falla'!IN29)</f>
      </c>
      <c r="M29" s="490">
        <f>IF('[1]Tasa de Falla'!IO29=0,"",'[1]Tasa de Falla'!IO29)</f>
      </c>
      <c r="N29" s="490">
        <f>IF('[1]Tasa de Falla'!IP29=0,"",'[1]Tasa de Falla'!IP29)</f>
      </c>
      <c r="O29" s="490">
        <f>IF('[1]Tasa de Falla'!IQ29=0,"",'[1]Tasa de Falla'!IQ29)</f>
      </c>
      <c r="P29" s="490">
        <f>IF('[1]Tasa de Falla'!IR29=0,"",'[1]Tasa de Falla'!IR29)</f>
      </c>
      <c r="Q29" s="490">
        <f>IF('[1]Tasa de Falla'!IS29=0,"",'[1]Tasa de Falla'!IS29)</f>
      </c>
      <c r="R29" s="490">
        <f>IF('[1]Tasa de Falla'!IT29=0,"",'[1]Tasa de Falla'!IT29)</f>
      </c>
      <c r="S29" s="491"/>
      <c r="T29" s="488"/>
    </row>
    <row r="30" spans="2:20" s="482" customFormat="1" ht="19.5" customHeight="1">
      <c r="B30" s="483"/>
      <c r="C30" s="489">
        <f>'[1]Tasa de Falla'!C30</f>
        <v>14</v>
      </c>
      <c r="D30" s="489" t="str">
        <f>'[1]Tasa de Falla'!D30</f>
        <v>HUACRA - LA CALERA</v>
      </c>
      <c r="E30" s="489">
        <f>'[1]Tasa de Falla'!E30</f>
        <v>132</v>
      </c>
      <c r="F30" s="489">
        <f>'[1]Tasa de Falla'!F30</f>
        <v>91.2</v>
      </c>
      <c r="G30" s="490">
        <f>IF('[1]Tasa de Falla'!II30=0,"",'[1]Tasa de Falla'!II30)</f>
        <v>1</v>
      </c>
      <c r="H30" s="490">
        <f>IF('[1]Tasa de Falla'!IJ30=0,"",'[1]Tasa de Falla'!IJ30)</f>
        <v>1</v>
      </c>
      <c r="I30" s="490">
        <f>IF('[1]Tasa de Falla'!IK30=0,"",'[1]Tasa de Falla'!IK30)</f>
      </c>
      <c r="J30" s="490">
        <f>IF('[1]Tasa de Falla'!IL30=0,"",'[1]Tasa de Falla'!IL30)</f>
      </c>
      <c r="K30" s="490">
        <f>IF('[1]Tasa de Falla'!IM30=0,"",'[1]Tasa de Falla'!IM30)</f>
      </c>
      <c r="L30" s="490">
        <f>IF('[1]Tasa de Falla'!IN30=0,"",'[1]Tasa de Falla'!IN30)</f>
      </c>
      <c r="M30" s="490">
        <f>IF('[1]Tasa de Falla'!IO30=0,"",'[1]Tasa de Falla'!IO30)</f>
      </c>
      <c r="N30" s="490">
        <f>IF('[1]Tasa de Falla'!IP30=0,"",'[1]Tasa de Falla'!IP30)</f>
      </c>
      <c r="O30" s="490">
        <f>IF('[1]Tasa de Falla'!IQ30=0,"",'[1]Tasa de Falla'!IQ30)</f>
      </c>
      <c r="P30" s="490">
        <f>IF('[1]Tasa de Falla'!IR30=0,"",'[1]Tasa de Falla'!IR30)</f>
      </c>
      <c r="Q30" s="490">
        <f>IF('[1]Tasa de Falla'!IS30=0,"",'[1]Tasa de Falla'!IS30)</f>
      </c>
      <c r="R30" s="490">
        <f>IF('[1]Tasa de Falla'!IT30=0,"",'[1]Tasa de Falla'!IT30)</f>
      </c>
      <c r="S30" s="491"/>
      <c r="T30" s="488"/>
    </row>
    <row r="31" spans="2:20" s="482" customFormat="1" ht="19.5" customHeight="1">
      <c r="B31" s="483"/>
      <c r="C31" s="489">
        <f>'[1]Tasa de Falla'!C31</f>
        <v>15</v>
      </c>
      <c r="D31" s="489" t="str">
        <f>'[1]Tasa de Falla'!D31</f>
        <v>AGUA BLANCA - INDEPENDENCIA</v>
      </c>
      <c r="E31" s="489">
        <f>'[1]Tasa de Falla'!E31</f>
        <v>132</v>
      </c>
      <c r="F31" s="489">
        <f>'[1]Tasa de Falla'!F31</f>
        <v>34.14</v>
      </c>
      <c r="G31" s="490">
        <f>IF('[1]Tasa de Falla'!II31=0,"",'[1]Tasa de Falla'!II31)</f>
        <v>2</v>
      </c>
      <c r="H31" s="490">
        <f>IF('[1]Tasa de Falla'!IJ31=0,"",'[1]Tasa de Falla'!IJ31)</f>
      </c>
      <c r="I31" s="490">
        <f>IF('[1]Tasa de Falla'!IK31=0,"",'[1]Tasa de Falla'!IK31)</f>
      </c>
      <c r="J31" s="490">
        <f>IF('[1]Tasa de Falla'!IL31=0,"",'[1]Tasa de Falla'!IL31)</f>
      </c>
      <c r="K31" s="490">
        <f>IF('[1]Tasa de Falla'!IM31=0,"",'[1]Tasa de Falla'!IM31)</f>
      </c>
      <c r="L31" s="490">
        <f>IF('[1]Tasa de Falla'!IN31=0,"",'[1]Tasa de Falla'!IN31)</f>
      </c>
      <c r="M31" s="490">
        <f>IF('[1]Tasa de Falla'!IO31=0,"",'[1]Tasa de Falla'!IO31)</f>
      </c>
      <c r="N31" s="490">
        <f>IF('[1]Tasa de Falla'!IP31=0,"",'[1]Tasa de Falla'!IP31)</f>
      </c>
      <c r="O31" s="490">
        <f>IF('[1]Tasa de Falla'!IQ31=0,"",'[1]Tasa de Falla'!IQ31)</f>
        <v>1</v>
      </c>
      <c r="P31" s="490">
        <f>IF('[1]Tasa de Falla'!IR31=0,"",'[1]Tasa de Falla'!IR31)</f>
      </c>
      <c r="Q31" s="490">
        <f>IF('[1]Tasa de Falla'!IS31=0,"",'[1]Tasa de Falla'!IS31)</f>
      </c>
      <c r="R31" s="490">
        <f>IF('[1]Tasa de Falla'!IT31=0,"",'[1]Tasa de Falla'!IT31)</f>
        <v>1</v>
      </c>
      <c r="S31" s="491"/>
      <c r="T31" s="488"/>
    </row>
    <row r="32" spans="2:20" s="482" customFormat="1" ht="19.5" customHeight="1">
      <c r="B32" s="483"/>
      <c r="C32" s="489">
        <f>'[1]Tasa de Falla'!C32</f>
        <v>16</v>
      </c>
      <c r="D32" s="489" t="str">
        <f>'[1]Tasa de Falla'!D32</f>
        <v>INDEPENDENCIA - EL BRACHO 1</v>
      </c>
      <c r="E32" s="489">
        <f>'[1]Tasa de Falla'!E32</f>
        <v>132</v>
      </c>
      <c r="F32" s="489">
        <f>'[1]Tasa de Falla'!F32</f>
        <v>17.1</v>
      </c>
      <c r="G32" s="490">
        <f>IF('[1]Tasa de Falla'!II32=0,"",'[1]Tasa de Falla'!II32)</f>
      </c>
      <c r="H32" s="490">
        <f>IF('[1]Tasa de Falla'!IJ32=0,"",'[1]Tasa de Falla'!IJ32)</f>
      </c>
      <c r="I32" s="490">
        <f>IF('[1]Tasa de Falla'!IK32=0,"",'[1]Tasa de Falla'!IK32)</f>
      </c>
      <c r="J32" s="490">
        <f>IF('[1]Tasa de Falla'!IL32=0,"",'[1]Tasa de Falla'!IL32)</f>
      </c>
      <c r="K32" s="490">
        <f>IF('[1]Tasa de Falla'!IM32=0,"",'[1]Tasa de Falla'!IM32)</f>
      </c>
      <c r="L32" s="490">
        <f>IF('[1]Tasa de Falla'!IN32=0,"",'[1]Tasa de Falla'!IN32)</f>
      </c>
      <c r="M32" s="490">
        <f>IF('[1]Tasa de Falla'!IO32=0,"",'[1]Tasa de Falla'!IO32)</f>
      </c>
      <c r="N32" s="490">
        <f>IF('[1]Tasa de Falla'!IP32=0,"",'[1]Tasa de Falla'!IP32)</f>
      </c>
      <c r="O32" s="490">
        <f>IF('[1]Tasa de Falla'!IQ32=0,"",'[1]Tasa de Falla'!IQ32)</f>
      </c>
      <c r="P32" s="490">
        <f>IF('[1]Tasa de Falla'!IR32=0,"",'[1]Tasa de Falla'!IR32)</f>
      </c>
      <c r="Q32" s="490">
        <f>IF('[1]Tasa de Falla'!IS32=0,"",'[1]Tasa de Falla'!IS32)</f>
      </c>
      <c r="R32" s="490">
        <f>IF('[1]Tasa de Falla'!IT32=0,"",'[1]Tasa de Falla'!IT32)</f>
        <v>1</v>
      </c>
      <c r="S32" s="491"/>
      <c r="T32" s="488"/>
    </row>
    <row r="33" spans="2:20" s="482" customFormat="1" ht="19.5" customHeight="1">
      <c r="B33" s="483"/>
      <c r="C33" s="489">
        <f>'[1]Tasa de Falla'!C33</f>
        <v>17</v>
      </c>
      <c r="D33" s="489" t="str">
        <f>'[1]Tasa de Falla'!D33</f>
        <v>INDEPENDENCIA - LULES - PAPEL TUCUMAN</v>
      </c>
      <c r="E33" s="489">
        <f>'[1]Tasa de Falla'!E33</f>
        <v>132</v>
      </c>
      <c r="F33" s="489">
        <f>'[1]Tasa de Falla'!F33</f>
        <v>19.3</v>
      </c>
      <c r="G33" s="490">
        <f>IF('[1]Tasa de Falla'!II33=0,"",'[1]Tasa de Falla'!II33)</f>
        <v>1</v>
      </c>
      <c r="H33" s="490">
        <f>IF('[1]Tasa de Falla'!IJ33=0,"",'[1]Tasa de Falla'!IJ33)</f>
      </c>
      <c r="I33" s="490">
        <f>IF('[1]Tasa de Falla'!IK33=0,"",'[1]Tasa de Falla'!IK33)</f>
      </c>
      <c r="J33" s="490">
        <f>IF('[1]Tasa de Falla'!IL33=0,"",'[1]Tasa de Falla'!IL33)</f>
      </c>
      <c r="K33" s="490">
        <f>IF('[1]Tasa de Falla'!IM33=0,"",'[1]Tasa de Falla'!IM33)</f>
      </c>
      <c r="L33" s="490">
        <f>IF('[1]Tasa de Falla'!IN33=0,"",'[1]Tasa de Falla'!IN33)</f>
      </c>
      <c r="M33" s="490">
        <f>IF('[1]Tasa de Falla'!IO33=0,"",'[1]Tasa de Falla'!IO33)</f>
      </c>
      <c r="N33" s="490">
        <f>IF('[1]Tasa de Falla'!IP33=0,"",'[1]Tasa de Falla'!IP33)</f>
      </c>
      <c r="O33" s="490">
        <f>IF('[1]Tasa de Falla'!IQ33=0,"",'[1]Tasa de Falla'!IQ33)</f>
      </c>
      <c r="P33" s="490">
        <f>IF('[1]Tasa de Falla'!IR33=0,"",'[1]Tasa de Falla'!IR33)</f>
      </c>
      <c r="Q33" s="490">
        <f>IF('[1]Tasa de Falla'!IS33=0,"",'[1]Tasa de Falla'!IS33)</f>
      </c>
      <c r="R33" s="490">
        <f>IF('[1]Tasa de Falla'!IT33=0,"",'[1]Tasa de Falla'!IT33)</f>
      </c>
      <c r="S33" s="491"/>
      <c r="T33" s="488"/>
    </row>
    <row r="34" spans="2:20" s="482" customFormat="1" ht="19.5" customHeight="1">
      <c r="B34" s="483"/>
      <c r="C34" s="489">
        <f>'[1]Tasa de Falla'!C34</f>
        <v>18</v>
      </c>
      <c r="D34" s="489" t="str">
        <f>'[1]Tasa de Falla'!D34</f>
        <v>FRIAS - LA CALERA NOA.</v>
      </c>
      <c r="E34" s="489">
        <f>'[1]Tasa de Falla'!E34</f>
        <v>132</v>
      </c>
      <c r="F34" s="489">
        <f>'[1]Tasa de Falla'!F34</f>
        <v>27.3</v>
      </c>
      <c r="G34" s="490">
        <f>IF('[1]Tasa de Falla'!II34=0,"",'[1]Tasa de Falla'!II34)</f>
      </c>
      <c r="H34" s="490">
        <f>IF('[1]Tasa de Falla'!IJ34=0,"",'[1]Tasa de Falla'!IJ34)</f>
      </c>
      <c r="I34" s="490">
        <f>IF('[1]Tasa de Falla'!IK34=0,"",'[1]Tasa de Falla'!IK34)</f>
      </c>
      <c r="J34" s="490">
        <f>IF('[1]Tasa de Falla'!IL34=0,"",'[1]Tasa de Falla'!IL34)</f>
      </c>
      <c r="K34" s="490">
        <f>IF('[1]Tasa de Falla'!IM34=0,"",'[1]Tasa de Falla'!IM34)</f>
      </c>
      <c r="L34" s="490">
        <f>IF('[1]Tasa de Falla'!IN34=0,"",'[1]Tasa de Falla'!IN34)</f>
      </c>
      <c r="M34" s="490">
        <f>IF('[1]Tasa de Falla'!IO34=0,"",'[1]Tasa de Falla'!IO34)</f>
      </c>
      <c r="N34" s="490">
        <f>IF('[1]Tasa de Falla'!IP34=0,"",'[1]Tasa de Falla'!IP34)</f>
      </c>
      <c r="O34" s="490">
        <f>IF('[1]Tasa de Falla'!IQ34=0,"",'[1]Tasa de Falla'!IQ34)</f>
      </c>
      <c r="P34" s="490">
        <f>IF('[1]Tasa de Falla'!IR34=0,"",'[1]Tasa de Falla'!IR34)</f>
      </c>
      <c r="Q34" s="490">
        <f>IF('[1]Tasa de Falla'!IS34=0,"",'[1]Tasa de Falla'!IS34)</f>
        <v>1</v>
      </c>
      <c r="R34" s="490">
        <f>IF('[1]Tasa de Falla'!IT34=0,"",'[1]Tasa de Falla'!IT34)</f>
      </c>
      <c r="S34" s="491"/>
      <c r="T34" s="488"/>
    </row>
    <row r="35" spans="2:20" s="482" customFormat="1" ht="19.5" customHeight="1">
      <c r="B35" s="483"/>
      <c r="C35" s="489">
        <f>'[1]Tasa de Falla'!C35</f>
        <v>19</v>
      </c>
      <c r="D35" s="489" t="str">
        <f>'[1]Tasa de Falla'!D35</f>
        <v>LA BANDA - SANTIAGO CENTRO</v>
      </c>
      <c r="E35" s="489">
        <f>'[1]Tasa de Falla'!E35</f>
        <v>132</v>
      </c>
      <c r="F35" s="489">
        <f>'[1]Tasa de Falla'!F35</f>
        <v>10.91</v>
      </c>
      <c r="G35" s="490">
        <f>IF('[1]Tasa de Falla'!II35=0,"",'[1]Tasa de Falla'!II35)</f>
      </c>
      <c r="H35" s="490">
        <f>IF('[1]Tasa de Falla'!IJ35=0,"",'[1]Tasa de Falla'!IJ35)</f>
      </c>
      <c r="I35" s="490">
        <f>IF('[1]Tasa de Falla'!IK35=0,"",'[1]Tasa de Falla'!IK35)</f>
      </c>
      <c r="J35" s="490">
        <f>IF('[1]Tasa de Falla'!IL35=0,"",'[1]Tasa de Falla'!IL35)</f>
      </c>
      <c r="K35" s="490">
        <f>IF('[1]Tasa de Falla'!IM35=0,"",'[1]Tasa de Falla'!IM35)</f>
      </c>
      <c r="L35" s="490">
        <f>IF('[1]Tasa de Falla'!IN35=0,"",'[1]Tasa de Falla'!IN35)</f>
      </c>
      <c r="M35" s="490">
        <f>IF('[1]Tasa de Falla'!IO35=0,"",'[1]Tasa de Falla'!IO35)</f>
      </c>
      <c r="N35" s="490">
        <f>IF('[1]Tasa de Falla'!IP35=0,"",'[1]Tasa de Falla'!IP35)</f>
      </c>
      <c r="O35" s="490">
        <f>IF('[1]Tasa de Falla'!IQ35=0,"",'[1]Tasa de Falla'!IQ35)</f>
      </c>
      <c r="P35" s="490">
        <f>IF('[1]Tasa de Falla'!IR35=0,"",'[1]Tasa de Falla'!IR35)</f>
      </c>
      <c r="Q35" s="490">
        <f>IF('[1]Tasa de Falla'!IS35=0,"",'[1]Tasa de Falla'!IS35)</f>
      </c>
      <c r="R35" s="490">
        <f>IF('[1]Tasa de Falla'!IT35=0,"",'[1]Tasa de Falla'!IT35)</f>
      </c>
      <c r="S35" s="491"/>
      <c r="T35" s="488"/>
    </row>
    <row r="36" spans="2:20" s="482" customFormat="1" ht="19.5" customHeight="1">
      <c r="B36" s="483"/>
      <c r="C36" s="489">
        <f>'[1]Tasa de Falla'!C36</f>
        <v>20</v>
      </c>
      <c r="D36" s="489" t="str">
        <f>'[1]Tasa de Falla'!D36</f>
        <v>LIBERTADOR NOA. - PICHANAL</v>
      </c>
      <c r="E36" s="489">
        <f>'[1]Tasa de Falla'!E36</f>
        <v>132</v>
      </c>
      <c r="F36" s="489">
        <f>'[1]Tasa de Falla'!F36</f>
        <v>76</v>
      </c>
      <c r="G36" s="490">
        <f>IF('[1]Tasa de Falla'!II36=0,"",'[1]Tasa de Falla'!II36)</f>
      </c>
      <c r="H36" s="490">
        <f>IF('[1]Tasa de Falla'!IJ36=0,"",'[1]Tasa de Falla'!IJ36)</f>
      </c>
      <c r="I36" s="490">
        <f>IF('[1]Tasa de Falla'!IK36=0,"",'[1]Tasa de Falla'!IK36)</f>
        <v>1</v>
      </c>
      <c r="J36" s="490">
        <f>IF('[1]Tasa de Falla'!IL36=0,"",'[1]Tasa de Falla'!IL36)</f>
      </c>
      <c r="K36" s="490">
        <f>IF('[1]Tasa de Falla'!IM36=0,"",'[1]Tasa de Falla'!IM36)</f>
        <v>3</v>
      </c>
      <c r="L36" s="490">
        <f>IF('[1]Tasa de Falla'!IN36=0,"",'[1]Tasa de Falla'!IN36)</f>
      </c>
      <c r="M36" s="490">
        <f>IF('[1]Tasa de Falla'!IO36=0,"",'[1]Tasa de Falla'!IO36)</f>
        <v>1</v>
      </c>
      <c r="N36" s="490">
        <f>IF('[1]Tasa de Falla'!IP36=0,"",'[1]Tasa de Falla'!IP36)</f>
      </c>
      <c r="O36" s="490">
        <f>IF('[1]Tasa de Falla'!IQ36=0,"",'[1]Tasa de Falla'!IQ36)</f>
      </c>
      <c r="P36" s="490">
        <f>IF('[1]Tasa de Falla'!IR36=0,"",'[1]Tasa de Falla'!IR36)</f>
        <v>2</v>
      </c>
      <c r="Q36" s="490">
        <f>IF('[1]Tasa de Falla'!IS36=0,"",'[1]Tasa de Falla'!IS36)</f>
      </c>
      <c r="R36" s="490">
        <f>IF('[1]Tasa de Falla'!IT36=0,"",'[1]Tasa de Falla'!IT36)</f>
        <v>1</v>
      </c>
      <c r="S36" s="491"/>
      <c r="T36" s="488"/>
    </row>
    <row r="37" spans="2:20" s="482" customFormat="1" ht="19.5" customHeight="1">
      <c r="B37" s="483"/>
      <c r="C37" s="489">
        <f>'[1]Tasa de Falla'!C37</f>
        <v>21</v>
      </c>
      <c r="D37" s="489" t="str">
        <f>'[1]Tasa de Falla'!D37</f>
        <v>GÜEMES - METAN</v>
      </c>
      <c r="E37" s="489">
        <f>'[1]Tasa de Falla'!E37</f>
        <v>132</v>
      </c>
      <c r="F37" s="489">
        <f>'[1]Tasa de Falla'!F37</f>
        <v>97.13</v>
      </c>
      <c r="G37" s="490" t="str">
        <f>IF('[1]Tasa de Falla'!II37=0,"",'[1]Tasa de Falla'!II37)</f>
        <v>XXXX</v>
      </c>
      <c r="H37" s="490" t="str">
        <f>IF('[1]Tasa de Falla'!IJ37=0,"",'[1]Tasa de Falla'!IJ37)</f>
        <v>XXXX</v>
      </c>
      <c r="I37" s="490" t="str">
        <f>IF('[1]Tasa de Falla'!IK37=0,"",'[1]Tasa de Falla'!IK37)</f>
        <v>XXXX</v>
      </c>
      <c r="J37" s="490" t="str">
        <f>IF('[1]Tasa de Falla'!IL37=0,"",'[1]Tasa de Falla'!IL37)</f>
        <v>XXXX</v>
      </c>
      <c r="K37" s="490" t="str">
        <f>IF('[1]Tasa de Falla'!IM37=0,"",'[1]Tasa de Falla'!IM37)</f>
        <v>XXXX</v>
      </c>
      <c r="L37" s="490" t="str">
        <f>IF('[1]Tasa de Falla'!IN37=0,"",'[1]Tasa de Falla'!IN37)</f>
        <v>XXXX</v>
      </c>
      <c r="M37" s="490" t="str">
        <f>IF('[1]Tasa de Falla'!IO37=0,"",'[1]Tasa de Falla'!IO37)</f>
        <v>XXXX</v>
      </c>
      <c r="N37" s="490" t="str">
        <f>IF('[1]Tasa de Falla'!IP37=0,"",'[1]Tasa de Falla'!IP37)</f>
        <v>XXXX</v>
      </c>
      <c r="O37" s="490" t="str">
        <f>IF('[1]Tasa de Falla'!IQ37=0,"",'[1]Tasa de Falla'!IQ37)</f>
        <v>XXXX</v>
      </c>
      <c r="P37" s="490" t="str">
        <f>IF('[1]Tasa de Falla'!IR37=0,"",'[1]Tasa de Falla'!IR37)</f>
        <v>XXXX</v>
      </c>
      <c r="Q37" s="490" t="str">
        <f>IF('[1]Tasa de Falla'!IS37=0,"",'[1]Tasa de Falla'!IS37)</f>
        <v>XXXX</v>
      </c>
      <c r="R37" s="490" t="str">
        <f>IF('[1]Tasa de Falla'!IT37=0,"",'[1]Tasa de Falla'!IT37)</f>
        <v>XXXX</v>
      </c>
      <c r="S37" s="491"/>
      <c r="T37" s="488"/>
    </row>
    <row r="38" spans="2:20" s="482" customFormat="1" ht="19.5" customHeight="1">
      <c r="B38" s="483"/>
      <c r="C38" s="489">
        <f>'[1]Tasa de Falla'!C38</f>
        <v>22</v>
      </c>
      <c r="D38" s="489" t="str">
        <f>'[1]Tasa de Falla'!D38</f>
        <v>MINETTI - SAN JUANCITO</v>
      </c>
      <c r="E38" s="489">
        <f>'[1]Tasa de Falla'!E38</f>
        <v>132</v>
      </c>
      <c r="F38" s="489">
        <f>'[1]Tasa de Falla'!F38</f>
        <v>26</v>
      </c>
      <c r="G38" s="490">
        <f>IF('[1]Tasa de Falla'!II38=0,"",'[1]Tasa de Falla'!II38)</f>
      </c>
      <c r="H38" s="490">
        <f>IF('[1]Tasa de Falla'!IJ38=0,"",'[1]Tasa de Falla'!IJ38)</f>
      </c>
      <c r="I38" s="490">
        <f>IF('[1]Tasa de Falla'!IK38=0,"",'[1]Tasa de Falla'!IK38)</f>
      </c>
      <c r="J38" s="490">
        <f>IF('[1]Tasa de Falla'!IL38=0,"",'[1]Tasa de Falla'!IL38)</f>
      </c>
      <c r="K38" s="490">
        <f>IF('[1]Tasa de Falla'!IM38=0,"",'[1]Tasa de Falla'!IM38)</f>
      </c>
      <c r="L38" s="490">
        <f>IF('[1]Tasa de Falla'!IN38=0,"",'[1]Tasa de Falla'!IN38)</f>
      </c>
      <c r="M38" s="490">
        <f>IF('[1]Tasa de Falla'!IO38=0,"",'[1]Tasa de Falla'!IO38)</f>
      </c>
      <c r="N38" s="490">
        <f>IF('[1]Tasa de Falla'!IP38=0,"",'[1]Tasa de Falla'!IP38)</f>
      </c>
      <c r="O38" s="490">
        <f>IF('[1]Tasa de Falla'!IQ38=0,"",'[1]Tasa de Falla'!IQ38)</f>
      </c>
      <c r="P38" s="490">
        <f>IF('[1]Tasa de Falla'!IR38=0,"",'[1]Tasa de Falla'!IR38)</f>
      </c>
      <c r="Q38" s="490">
        <f>IF('[1]Tasa de Falla'!IS38=0,"",'[1]Tasa de Falla'!IS38)</f>
      </c>
      <c r="R38" s="490">
        <f>IF('[1]Tasa de Falla'!IT38=0,"",'[1]Tasa de Falla'!IT38)</f>
      </c>
      <c r="S38" s="491"/>
      <c r="T38" s="488"/>
    </row>
    <row r="39" spans="2:20" s="482" customFormat="1" ht="18">
      <c r="B39" s="483"/>
      <c r="C39" s="489">
        <f>'[1]Tasa de Falla'!C39</f>
        <v>23</v>
      </c>
      <c r="D39" s="489" t="str">
        <f>'[1]Tasa de Falla'!D39</f>
        <v>PALPALA - JUJUY SUR</v>
      </c>
      <c r="E39" s="489">
        <f>'[1]Tasa de Falla'!E39</f>
        <v>132</v>
      </c>
      <c r="F39" s="489">
        <f>'[1]Tasa de Falla'!F39</f>
        <v>14</v>
      </c>
      <c r="G39" s="490" t="str">
        <f>IF('[1]Tasa de Falla'!II39=0,"",'[1]Tasa de Falla'!II39)</f>
        <v>XXXX</v>
      </c>
      <c r="H39" s="490" t="str">
        <f>IF('[1]Tasa de Falla'!IJ39=0,"",'[1]Tasa de Falla'!IJ39)</f>
        <v>XXXX</v>
      </c>
      <c r="I39" s="490" t="str">
        <f>IF('[1]Tasa de Falla'!IK39=0,"",'[1]Tasa de Falla'!IK39)</f>
        <v>XXXX</v>
      </c>
      <c r="J39" s="490" t="str">
        <f>IF('[1]Tasa de Falla'!IL39=0,"",'[1]Tasa de Falla'!IL39)</f>
        <v>XXXX</v>
      </c>
      <c r="K39" s="490" t="str">
        <f>IF('[1]Tasa de Falla'!IM39=0,"",'[1]Tasa de Falla'!IM39)</f>
        <v>XXXX</v>
      </c>
      <c r="L39" s="490" t="str">
        <f>IF('[1]Tasa de Falla'!IN39=0,"",'[1]Tasa de Falla'!IN39)</f>
        <v>XXXX</v>
      </c>
      <c r="M39" s="490" t="str">
        <f>IF('[1]Tasa de Falla'!IO39=0,"",'[1]Tasa de Falla'!IO39)</f>
        <v>XXXX</v>
      </c>
      <c r="N39" s="490" t="str">
        <f>IF('[1]Tasa de Falla'!IP39=0,"",'[1]Tasa de Falla'!IP39)</f>
        <v>XXXX</v>
      </c>
      <c r="O39" s="490" t="str">
        <f>IF('[1]Tasa de Falla'!IQ39=0,"",'[1]Tasa de Falla'!IQ39)</f>
        <v>XXXX</v>
      </c>
      <c r="P39" s="490" t="str">
        <f>IF('[1]Tasa de Falla'!IR39=0,"",'[1]Tasa de Falla'!IR39)</f>
        <v>XXXX</v>
      </c>
      <c r="Q39" s="490" t="str">
        <f>IF('[1]Tasa de Falla'!IS39=0,"",'[1]Tasa de Falla'!IS39)</f>
        <v>XXXX</v>
      </c>
      <c r="R39" s="490" t="str">
        <f>IF('[1]Tasa de Falla'!IT39=0,"",'[1]Tasa de Falla'!IT39)</f>
        <v>XXXX</v>
      </c>
      <c r="S39" s="491"/>
      <c r="T39" s="488"/>
    </row>
    <row r="40" spans="2:20" s="482" customFormat="1" ht="19.5" customHeight="1">
      <c r="B40" s="483"/>
      <c r="C40" s="489">
        <f>'[1]Tasa de Falla'!C40</f>
        <v>24</v>
      </c>
      <c r="D40" s="489" t="str">
        <f>'[1]Tasa de Falla'!D40</f>
        <v>ORAN - PICHANAL</v>
      </c>
      <c r="E40" s="489">
        <f>'[1]Tasa de Falla'!E40</f>
        <v>132</v>
      </c>
      <c r="F40" s="489">
        <f>'[1]Tasa de Falla'!F40</f>
        <v>17</v>
      </c>
      <c r="G40" s="490" t="str">
        <f>IF('[1]Tasa de Falla'!II40=0,"",'[1]Tasa de Falla'!II40)</f>
        <v>XXXX</v>
      </c>
      <c r="H40" s="490" t="str">
        <f>IF('[1]Tasa de Falla'!IJ40=0,"",'[1]Tasa de Falla'!IJ40)</f>
        <v>XXXX</v>
      </c>
      <c r="I40" s="490" t="str">
        <f>IF('[1]Tasa de Falla'!IK40=0,"",'[1]Tasa de Falla'!IK40)</f>
        <v>XXXX</v>
      </c>
      <c r="J40" s="490" t="str">
        <f>IF('[1]Tasa de Falla'!IL40=0,"",'[1]Tasa de Falla'!IL40)</f>
        <v>XXXX</v>
      </c>
      <c r="K40" s="490" t="str">
        <f>IF('[1]Tasa de Falla'!IM40=0,"",'[1]Tasa de Falla'!IM40)</f>
        <v>XXXX</v>
      </c>
      <c r="L40" s="490" t="str">
        <f>IF('[1]Tasa de Falla'!IN40=0,"",'[1]Tasa de Falla'!IN40)</f>
        <v>XXXX</v>
      </c>
      <c r="M40" s="490" t="str">
        <f>IF('[1]Tasa de Falla'!IO40=0,"",'[1]Tasa de Falla'!IO40)</f>
        <v>XXXX</v>
      </c>
      <c r="N40" s="490" t="str">
        <f>IF('[1]Tasa de Falla'!IP40=0,"",'[1]Tasa de Falla'!IP40)</f>
        <v>XXXX</v>
      </c>
      <c r="O40" s="490" t="str">
        <f>IF('[1]Tasa de Falla'!IQ40=0,"",'[1]Tasa de Falla'!IQ40)</f>
        <v>XXXX</v>
      </c>
      <c r="P40" s="490" t="str">
        <f>IF('[1]Tasa de Falla'!IR40=0,"",'[1]Tasa de Falla'!IR40)</f>
        <v>XXXX</v>
      </c>
      <c r="Q40" s="490" t="str">
        <f>IF('[1]Tasa de Falla'!IS40=0,"",'[1]Tasa de Falla'!IS40)</f>
        <v>XXXX</v>
      </c>
      <c r="R40" s="490" t="str">
        <f>IF('[1]Tasa de Falla'!IT40=0,"",'[1]Tasa de Falla'!IT40)</f>
        <v>XXXX</v>
      </c>
      <c r="S40" s="491"/>
      <c r="T40" s="488"/>
    </row>
    <row r="41" spans="2:20" s="482" customFormat="1" ht="19.5" customHeight="1">
      <c r="B41" s="483"/>
      <c r="C41" s="489">
        <f>'[1]Tasa de Falla'!C41</f>
        <v>25</v>
      </c>
      <c r="D41" s="489" t="str">
        <f>'[1]Tasa de Falla'!D41</f>
        <v>PICHANAL - TARTAGAL</v>
      </c>
      <c r="E41" s="489">
        <f>'[1]Tasa de Falla'!E41</f>
        <v>132</v>
      </c>
      <c r="F41" s="489">
        <f>'[1]Tasa de Falla'!F41</f>
        <v>105</v>
      </c>
      <c r="G41" s="490">
        <f>IF('[1]Tasa de Falla'!II41=0,"",'[1]Tasa de Falla'!II41)</f>
      </c>
      <c r="H41" s="490">
        <f>IF('[1]Tasa de Falla'!IJ41=0,"",'[1]Tasa de Falla'!IJ41)</f>
      </c>
      <c r="I41" s="490">
        <f>IF('[1]Tasa de Falla'!IK41=0,"",'[1]Tasa de Falla'!IK41)</f>
      </c>
      <c r="J41" s="490">
        <f>IF('[1]Tasa de Falla'!IL41=0,"",'[1]Tasa de Falla'!IL41)</f>
      </c>
      <c r="K41" s="490">
        <f>IF('[1]Tasa de Falla'!IM41=0,"",'[1]Tasa de Falla'!IM41)</f>
      </c>
      <c r="L41" s="490">
        <f>IF('[1]Tasa de Falla'!IN41=0,"",'[1]Tasa de Falla'!IN41)</f>
      </c>
      <c r="M41" s="490">
        <f>IF('[1]Tasa de Falla'!IO41=0,"",'[1]Tasa de Falla'!IO41)</f>
      </c>
      <c r="N41" s="490">
        <f>IF('[1]Tasa de Falla'!IP41=0,"",'[1]Tasa de Falla'!IP41)</f>
      </c>
      <c r="O41" s="490">
        <f>IF('[1]Tasa de Falla'!IQ41=0,"",'[1]Tasa de Falla'!IQ41)</f>
        <v>1</v>
      </c>
      <c r="P41" s="490">
        <f>IF('[1]Tasa de Falla'!IR41=0,"",'[1]Tasa de Falla'!IR41)</f>
        <v>1</v>
      </c>
      <c r="Q41" s="490">
        <f>IF('[1]Tasa de Falla'!IS41=0,"",'[1]Tasa de Falla'!IS41)</f>
      </c>
      <c r="R41" s="490">
        <f>IF('[1]Tasa de Falla'!IT41=0,"",'[1]Tasa de Falla'!IT41)</f>
      </c>
      <c r="S41" s="491"/>
      <c r="T41" s="488"/>
    </row>
    <row r="42" spans="2:20" s="482" customFormat="1" ht="19.5" customHeight="1">
      <c r="B42" s="483"/>
      <c r="C42" s="489">
        <f>'[1]Tasa de Falla'!C42</f>
        <v>26</v>
      </c>
      <c r="D42" s="489" t="str">
        <f>'[1]Tasa de Falla'!D42</f>
        <v>C.H. RIO HONDO - LA BANDA</v>
      </c>
      <c r="E42" s="489">
        <f>'[1]Tasa de Falla'!E42</f>
        <v>132</v>
      </c>
      <c r="F42" s="489">
        <f>'[1]Tasa de Falla'!F42</f>
        <v>76.5</v>
      </c>
      <c r="G42" s="490">
        <f>IF('[1]Tasa de Falla'!II42=0,"",'[1]Tasa de Falla'!II42)</f>
      </c>
      <c r="H42" s="490">
        <f>IF('[1]Tasa de Falla'!IJ42=0,"",'[1]Tasa de Falla'!IJ42)</f>
      </c>
      <c r="I42" s="490">
        <f>IF('[1]Tasa de Falla'!IK42=0,"",'[1]Tasa de Falla'!IK42)</f>
      </c>
      <c r="J42" s="490">
        <f>IF('[1]Tasa de Falla'!IL42=0,"",'[1]Tasa de Falla'!IL42)</f>
      </c>
      <c r="K42" s="490">
        <f>IF('[1]Tasa de Falla'!IM42=0,"",'[1]Tasa de Falla'!IM42)</f>
      </c>
      <c r="L42" s="490">
        <f>IF('[1]Tasa de Falla'!IN42=0,"",'[1]Tasa de Falla'!IN42)</f>
      </c>
      <c r="M42" s="490">
        <f>IF('[1]Tasa de Falla'!IO42=0,"",'[1]Tasa de Falla'!IO42)</f>
        <v>1</v>
      </c>
      <c r="N42" s="490">
        <f>IF('[1]Tasa de Falla'!IP42=0,"",'[1]Tasa de Falla'!IP42)</f>
      </c>
      <c r="O42" s="490">
        <f>IF('[1]Tasa de Falla'!IQ42=0,"",'[1]Tasa de Falla'!IQ42)</f>
      </c>
      <c r="P42" s="490">
        <f>IF('[1]Tasa de Falla'!IR42=0,"",'[1]Tasa de Falla'!IR42)</f>
      </c>
      <c r="Q42" s="490">
        <f>IF('[1]Tasa de Falla'!IS42=0,"",'[1]Tasa de Falla'!IS42)</f>
      </c>
      <c r="R42" s="490">
        <f>IF('[1]Tasa de Falla'!IT42=0,"",'[1]Tasa de Falla'!IT42)</f>
        <v>2</v>
      </c>
      <c r="S42" s="491"/>
      <c r="T42" s="488"/>
    </row>
    <row r="43" spans="2:20" s="482" customFormat="1" ht="18">
      <c r="B43" s="483"/>
      <c r="C43" s="489">
        <f>'[1]Tasa de Falla'!C43</f>
        <v>27</v>
      </c>
      <c r="D43" s="489" t="str">
        <f>'[1]Tasa de Falla'!D43</f>
        <v>LA RIOJA - RECREO  2</v>
      </c>
      <c r="E43" s="489">
        <f>'[1]Tasa de Falla'!E43</f>
        <v>132</v>
      </c>
      <c r="F43" s="489">
        <f>'[1]Tasa de Falla'!F43</f>
        <v>220</v>
      </c>
      <c r="G43" s="490" t="str">
        <f>IF('[1]Tasa de Falla'!II43=0,"",'[1]Tasa de Falla'!II43)</f>
        <v>XXXX</v>
      </c>
      <c r="H43" s="490" t="str">
        <f>IF('[1]Tasa de Falla'!IJ43=0,"",'[1]Tasa de Falla'!IJ43)</f>
        <v>XXXX</v>
      </c>
      <c r="I43" s="490" t="str">
        <f>IF('[1]Tasa de Falla'!IK43=0,"",'[1]Tasa de Falla'!IK43)</f>
        <v>XXXX</v>
      </c>
      <c r="J43" s="490" t="str">
        <f>IF('[1]Tasa de Falla'!IL43=0,"",'[1]Tasa de Falla'!IL43)</f>
        <v>XXXX</v>
      </c>
      <c r="K43" s="490" t="str">
        <f>IF('[1]Tasa de Falla'!IM43=0,"",'[1]Tasa de Falla'!IM43)</f>
        <v>XXXX</v>
      </c>
      <c r="L43" s="490" t="str">
        <f>IF('[1]Tasa de Falla'!IN43=0,"",'[1]Tasa de Falla'!IN43)</f>
        <v>XXXX</v>
      </c>
      <c r="M43" s="490" t="str">
        <f>IF('[1]Tasa de Falla'!IO43=0,"",'[1]Tasa de Falla'!IO43)</f>
        <v>XXXX</v>
      </c>
      <c r="N43" s="490" t="str">
        <f>IF('[1]Tasa de Falla'!IP43=0,"",'[1]Tasa de Falla'!IP43)</f>
        <v>XXXX</v>
      </c>
      <c r="O43" s="490" t="str">
        <f>IF('[1]Tasa de Falla'!IQ43=0,"",'[1]Tasa de Falla'!IQ43)</f>
        <v>XXXX</v>
      </c>
      <c r="P43" s="490" t="str">
        <f>IF('[1]Tasa de Falla'!IR43=0,"",'[1]Tasa de Falla'!IR43)</f>
        <v>XXXX</v>
      </c>
      <c r="Q43" s="490" t="str">
        <f>IF('[1]Tasa de Falla'!IS43=0,"",'[1]Tasa de Falla'!IS43)</f>
        <v>XXXX</v>
      </c>
      <c r="R43" s="490" t="str">
        <f>IF('[1]Tasa de Falla'!IT43=0,"",'[1]Tasa de Falla'!IT43)</f>
        <v>XXXX</v>
      </c>
      <c r="S43" s="491"/>
      <c r="T43" s="488"/>
    </row>
    <row r="44" spans="2:20" s="482" customFormat="1" ht="19.5" customHeight="1">
      <c r="B44" s="483"/>
      <c r="C44" s="489">
        <f>'[1]Tasa de Falla'!C44</f>
        <v>28</v>
      </c>
      <c r="D44" s="489" t="str">
        <f>'[1]Tasa de Falla'!D44</f>
        <v>CAMPO SANTO - SALTA SUR</v>
      </c>
      <c r="E44" s="489">
        <f>'[1]Tasa de Falla'!E44</f>
        <v>132</v>
      </c>
      <c r="F44" s="489">
        <f>'[1]Tasa de Falla'!F44</f>
        <v>40.92</v>
      </c>
      <c r="G44" s="490" t="str">
        <f>IF('[1]Tasa de Falla'!II44=0,"",'[1]Tasa de Falla'!II44)</f>
        <v>XXXX</v>
      </c>
      <c r="H44" s="490" t="str">
        <f>IF('[1]Tasa de Falla'!IJ44=0,"",'[1]Tasa de Falla'!IJ44)</f>
        <v>XXXX</v>
      </c>
      <c r="I44" s="490" t="str">
        <f>IF('[1]Tasa de Falla'!IK44=0,"",'[1]Tasa de Falla'!IK44)</f>
        <v>XXXX</v>
      </c>
      <c r="J44" s="490" t="str">
        <f>IF('[1]Tasa de Falla'!IL44=0,"",'[1]Tasa de Falla'!IL44)</f>
        <v>XXXX</v>
      </c>
      <c r="K44" s="490" t="str">
        <f>IF('[1]Tasa de Falla'!IM44=0,"",'[1]Tasa de Falla'!IM44)</f>
        <v>XXXX</v>
      </c>
      <c r="L44" s="490" t="str">
        <f>IF('[1]Tasa de Falla'!IN44=0,"",'[1]Tasa de Falla'!IN44)</f>
        <v>XXXX</v>
      </c>
      <c r="M44" s="490" t="str">
        <f>IF('[1]Tasa de Falla'!IO44=0,"",'[1]Tasa de Falla'!IO44)</f>
        <v>XXXX</v>
      </c>
      <c r="N44" s="490" t="str">
        <f>IF('[1]Tasa de Falla'!IP44=0,"",'[1]Tasa de Falla'!IP44)</f>
        <v>XXXX</v>
      </c>
      <c r="O44" s="490" t="str">
        <f>IF('[1]Tasa de Falla'!IQ44=0,"",'[1]Tasa de Falla'!IQ44)</f>
        <v>XXXX</v>
      </c>
      <c r="P44" s="490" t="str">
        <f>IF('[1]Tasa de Falla'!IR44=0,"",'[1]Tasa de Falla'!IR44)</f>
        <v>XXXX</v>
      </c>
      <c r="Q44" s="490" t="str">
        <f>IF('[1]Tasa de Falla'!IS44=0,"",'[1]Tasa de Falla'!IS44)</f>
        <v>XXXX</v>
      </c>
      <c r="R44" s="490" t="str">
        <f>IF('[1]Tasa de Falla'!IT44=0,"",'[1]Tasa de Falla'!IT44)</f>
        <v>XXXX</v>
      </c>
      <c r="S44" s="491"/>
      <c r="T44" s="488"/>
    </row>
    <row r="45" spans="2:20" s="482" customFormat="1" ht="19.5" customHeight="1">
      <c r="B45" s="483"/>
      <c r="C45" s="489">
        <f>'[1]Tasa de Falla'!C45</f>
        <v>29</v>
      </c>
      <c r="D45" s="489" t="str">
        <f>'[1]Tasa de Falla'!D45</f>
        <v>PALPALA - SAN JUANCITO</v>
      </c>
      <c r="E45" s="489">
        <f>'[1]Tasa de Falla'!E45</f>
        <v>132</v>
      </c>
      <c r="F45" s="489">
        <f>'[1]Tasa de Falla'!F45</f>
        <v>23.9</v>
      </c>
      <c r="G45" s="490">
        <f>IF('[1]Tasa de Falla'!II45=0,"",'[1]Tasa de Falla'!II45)</f>
        <v>2</v>
      </c>
      <c r="H45" s="490">
        <f>IF('[1]Tasa de Falla'!IJ45=0,"",'[1]Tasa de Falla'!IJ45)</f>
      </c>
      <c r="I45" s="490">
        <f>IF('[1]Tasa de Falla'!IK45=0,"",'[1]Tasa de Falla'!IK45)</f>
      </c>
      <c r="J45" s="490">
        <f>IF('[1]Tasa de Falla'!IL45=0,"",'[1]Tasa de Falla'!IL45)</f>
      </c>
      <c r="K45" s="490">
        <f>IF('[1]Tasa de Falla'!IM45=0,"",'[1]Tasa de Falla'!IM45)</f>
      </c>
      <c r="L45" s="490">
        <f>IF('[1]Tasa de Falla'!IN45=0,"",'[1]Tasa de Falla'!IN45)</f>
      </c>
      <c r="M45" s="490">
        <f>IF('[1]Tasa de Falla'!IO45=0,"",'[1]Tasa de Falla'!IO45)</f>
      </c>
      <c r="N45" s="490">
        <f>IF('[1]Tasa de Falla'!IP45=0,"",'[1]Tasa de Falla'!IP45)</f>
      </c>
      <c r="O45" s="490">
        <f>IF('[1]Tasa de Falla'!IQ45=0,"",'[1]Tasa de Falla'!IQ45)</f>
      </c>
      <c r="P45" s="490">
        <f>IF('[1]Tasa de Falla'!IR45=0,"",'[1]Tasa de Falla'!IR45)</f>
      </c>
      <c r="Q45" s="490">
        <f>IF('[1]Tasa de Falla'!IS45=0,"",'[1]Tasa de Falla'!IS45)</f>
      </c>
      <c r="R45" s="490">
        <f>IF('[1]Tasa de Falla'!IT45=0,"",'[1]Tasa de Falla'!IT45)</f>
        <v>2</v>
      </c>
      <c r="S45" s="491"/>
      <c r="T45" s="488"/>
    </row>
    <row r="46" spans="2:20" s="482" customFormat="1" ht="19.5" customHeight="1">
      <c r="B46" s="483"/>
      <c r="C46" s="489">
        <f>'[1]Tasa de Falla'!C46</f>
        <v>30</v>
      </c>
      <c r="D46" s="489" t="str">
        <f>'[1]Tasa de Falla'!D46</f>
        <v>SAN JUANCITO - SAN PEDRO JUJUY</v>
      </c>
      <c r="E46" s="489">
        <f>'[1]Tasa de Falla'!E46</f>
        <v>132</v>
      </c>
      <c r="F46" s="489">
        <f>'[1]Tasa de Falla'!F46</f>
        <v>27</v>
      </c>
      <c r="G46" s="490">
        <f>IF('[1]Tasa de Falla'!II46=0,"",'[1]Tasa de Falla'!II46)</f>
      </c>
      <c r="H46" s="490">
        <f>IF('[1]Tasa de Falla'!IJ46=0,"",'[1]Tasa de Falla'!IJ46)</f>
      </c>
      <c r="I46" s="490">
        <f>IF('[1]Tasa de Falla'!IK46=0,"",'[1]Tasa de Falla'!IK46)</f>
      </c>
      <c r="J46" s="490">
        <f>IF('[1]Tasa de Falla'!IL46=0,"",'[1]Tasa de Falla'!IL46)</f>
      </c>
      <c r="K46" s="490">
        <f>IF('[1]Tasa de Falla'!IM46=0,"",'[1]Tasa de Falla'!IM46)</f>
      </c>
      <c r="L46" s="490">
        <f>IF('[1]Tasa de Falla'!IN46=0,"",'[1]Tasa de Falla'!IN46)</f>
      </c>
      <c r="M46" s="490">
        <f>IF('[1]Tasa de Falla'!IO46=0,"",'[1]Tasa de Falla'!IO46)</f>
      </c>
      <c r="N46" s="490">
        <f>IF('[1]Tasa de Falla'!IP46=0,"",'[1]Tasa de Falla'!IP46)</f>
      </c>
      <c r="O46" s="490">
        <f>IF('[1]Tasa de Falla'!IQ46=0,"",'[1]Tasa de Falla'!IQ46)</f>
      </c>
      <c r="P46" s="490">
        <f>IF('[1]Tasa de Falla'!IR46=0,"",'[1]Tasa de Falla'!IR46)</f>
      </c>
      <c r="Q46" s="490">
        <f>IF('[1]Tasa de Falla'!IS46=0,"",'[1]Tasa de Falla'!IS46)</f>
      </c>
      <c r="R46" s="490">
        <f>IF('[1]Tasa de Falla'!IT46=0,"",'[1]Tasa de Falla'!IT46)</f>
      </c>
      <c r="S46" s="491"/>
      <c r="T46" s="488"/>
    </row>
    <row r="47" spans="2:20" s="482" customFormat="1" ht="18">
      <c r="B47" s="483"/>
      <c r="C47" s="489">
        <f>'[1]Tasa de Falla'!C47</f>
        <v>31</v>
      </c>
      <c r="D47" s="489" t="str">
        <f>'[1]Tasa de Falla'!D47</f>
        <v>SAN MARTIN - CATAMARCA</v>
      </c>
      <c r="E47" s="489">
        <f>'[1]Tasa de Falla'!E47</f>
        <v>132</v>
      </c>
      <c r="F47" s="489">
        <f>'[1]Tasa de Falla'!F47</f>
        <v>88</v>
      </c>
      <c r="G47" s="490" t="str">
        <f>IF('[1]Tasa de Falla'!II47=0,"",'[1]Tasa de Falla'!II47)</f>
        <v>XXXX</v>
      </c>
      <c r="H47" s="490" t="str">
        <f>IF('[1]Tasa de Falla'!IJ47=0,"",'[1]Tasa de Falla'!IJ47)</f>
        <v>XXXX</v>
      </c>
      <c r="I47" s="490" t="str">
        <f>IF('[1]Tasa de Falla'!IK47=0,"",'[1]Tasa de Falla'!IK47)</f>
        <v>XXXX</v>
      </c>
      <c r="J47" s="490" t="str">
        <f>IF('[1]Tasa de Falla'!IL47=0,"",'[1]Tasa de Falla'!IL47)</f>
        <v>XXXX</v>
      </c>
      <c r="K47" s="490" t="str">
        <f>IF('[1]Tasa de Falla'!IM47=0,"",'[1]Tasa de Falla'!IM47)</f>
        <v>XXXX</v>
      </c>
      <c r="L47" s="490" t="str">
        <f>IF('[1]Tasa de Falla'!IN47=0,"",'[1]Tasa de Falla'!IN47)</f>
        <v>XXXX</v>
      </c>
      <c r="M47" s="490" t="str">
        <f>IF('[1]Tasa de Falla'!IO47=0,"",'[1]Tasa de Falla'!IO47)</f>
        <v>XXXX</v>
      </c>
      <c r="N47" s="490" t="str">
        <f>IF('[1]Tasa de Falla'!IP47=0,"",'[1]Tasa de Falla'!IP47)</f>
        <v>XXXX</v>
      </c>
      <c r="O47" s="490" t="str">
        <f>IF('[1]Tasa de Falla'!IQ47=0,"",'[1]Tasa de Falla'!IQ47)</f>
        <v>XXXX</v>
      </c>
      <c r="P47" s="490" t="str">
        <f>IF('[1]Tasa de Falla'!IR47=0,"",'[1]Tasa de Falla'!IR47)</f>
        <v>XXXX</v>
      </c>
      <c r="Q47" s="490" t="str">
        <f>IF('[1]Tasa de Falla'!IS47=0,"",'[1]Tasa de Falla'!IS47)</f>
        <v>XXXX</v>
      </c>
      <c r="R47" s="490" t="str">
        <f>IF('[1]Tasa de Falla'!IT47=0,"",'[1]Tasa de Falla'!IT47)</f>
        <v>XXXX</v>
      </c>
      <c r="S47" s="491"/>
      <c r="T47" s="488"/>
    </row>
    <row r="48" spans="2:20" s="482" customFormat="1" ht="18">
      <c r="B48" s="483"/>
      <c r="C48" s="489">
        <f>'[1]Tasa de Falla'!C48</f>
        <v>32</v>
      </c>
      <c r="D48" s="489" t="str">
        <f>'[1]Tasa de Falla'!D48</f>
        <v>SAN MARTIN - RECREO</v>
      </c>
      <c r="E48" s="489">
        <f>'[1]Tasa de Falla'!E48</f>
        <v>132</v>
      </c>
      <c r="F48" s="489">
        <f>'[1]Tasa de Falla'!F48</f>
        <v>115</v>
      </c>
      <c r="G48" s="490" t="str">
        <f>IF('[1]Tasa de Falla'!II48=0,"",'[1]Tasa de Falla'!II48)</f>
        <v>XXXX</v>
      </c>
      <c r="H48" s="490" t="str">
        <f>IF('[1]Tasa de Falla'!IJ48=0,"",'[1]Tasa de Falla'!IJ48)</f>
        <v>XXXX</v>
      </c>
      <c r="I48" s="490" t="str">
        <f>IF('[1]Tasa de Falla'!IK48=0,"",'[1]Tasa de Falla'!IK48)</f>
        <v>XXXX</v>
      </c>
      <c r="J48" s="490" t="str">
        <f>IF('[1]Tasa de Falla'!IL48=0,"",'[1]Tasa de Falla'!IL48)</f>
        <v>XXXX</v>
      </c>
      <c r="K48" s="490" t="str">
        <f>IF('[1]Tasa de Falla'!IM48=0,"",'[1]Tasa de Falla'!IM48)</f>
        <v>XXXX</v>
      </c>
      <c r="L48" s="490" t="str">
        <f>IF('[1]Tasa de Falla'!IN48=0,"",'[1]Tasa de Falla'!IN48)</f>
        <v>XXXX</v>
      </c>
      <c r="M48" s="490" t="str">
        <f>IF('[1]Tasa de Falla'!IO48=0,"",'[1]Tasa de Falla'!IO48)</f>
        <v>XXXX</v>
      </c>
      <c r="N48" s="490" t="str">
        <f>IF('[1]Tasa de Falla'!IP48=0,"",'[1]Tasa de Falla'!IP48)</f>
        <v>XXXX</v>
      </c>
      <c r="O48" s="490" t="str">
        <f>IF('[1]Tasa de Falla'!IQ48=0,"",'[1]Tasa de Falla'!IQ48)</f>
        <v>XXXX</v>
      </c>
      <c r="P48" s="490" t="str">
        <f>IF('[1]Tasa de Falla'!IR48=0,"",'[1]Tasa de Falla'!IR48)</f>
        <v>XXXX</v>
      </c>
      <c r="Q48" s="490" t="str">
        <f>IF('[1]Tasa de Falla'!IS48=0,"",'[1]Tasa de Falla'!IS48)</f>
        <v>XXXX</v>
      </c>
      <c r="R48" s="490" t="str">
        <f>IF('[1]Tasa de Falla'!IT48=0,"",'[1]Tasa de Falla'!IT48)</f>
        <v>XXXX</v>
      </c>
      <c r="S48" s="491"/>
      <c r="T48" s="488"/>
    </row>
    <row r="49" spans="2:20" s="482" customFormat="1" ht="18">
      <c r="B49" s="483"/>
      <c r="C49" s="489">
        <f>'[1]Tasa de Falla'!C49</f>
        <v>33</v>
      </c>
      <c r="D49" s="489" t="str">
        <f>'[1]Tasa de Falla'!D49</f>
        <v>SAN MARTIN C. - LA RIOJA</v>
      </c>
      <c r="E49" s="489">
        <f>'[1]Tasa de Falla'!E49</f>
        <v>132</v>
      </c>
      <c r="F49" s="489">
        <f>'[1]Tasa de Falla'!F49</f>
        <v>105</v>
      </c>
      <c r="G49" s="490" t="str">
        <f>IF('[1]Tasa de Falla'!II49=0,"",'[1]Tasa de Falla'!II49)</f>
        <v>XXXX</v>
      </c>
      <c r="H49" s="490" t="str">
        <f>IF('[1]Tasa de Falla'!IJ49=0,"",'[1]Tasa de Falla'!IJ49)</f>
        <v>XXXX</v>
      </c>
      <c r="I49" s="490" t="str">
        <f>IF('[1]Tasa de Falla'!IK49=0,"",'[1]Tasa de Falla'!IK49)</f>
        <v>XXXX</v>
      </c>
      <c r="J49" s="490" t="str">
        <f>IF('[1]Tasa de Falla'!IL49=0,"",'[1]Tasa de Falla'!IL49)</f>
        <v>XXXX</v>
      </c>
      <c r="K49" s="490" t="str">
        <f>IF('[1]Tasa de Falla'!IM49=0,"",'[1]Tasa de Falla'!IM49)</f>
        <v>XXXX</v>
      </c>
      <c r="L49" s="490" t="str">
        <f>IF('[1]Tasa de Falla'!IN49=0,"",'[1]Tasa de Falla'!IN49)</f>
        <v>XXXX</v>
      </c>
      <c r="M49" s="490" t="str">
        <f>IF('[1]Tasa de Falla'!IO49=0,"",'[1]Tasa de Falla'!IO49)</f>
        <v>XXXX</v>
      </c>
      <c r="N49" s="490" t="str">
        <f>IF('[1]Tasa de Falla'!IP49=0,"",'[1]Tasa de Falla'!IP49)</f>
        <v>XXXX</v>
      </c>
      <c r="O49" s="490" t="str">
        <f>IF('[1]Tasa de Falla'!IQ49=0,"",'[1]Tasa de Falla'!IQ49)</f>
        <v>XXXX</v>
      </c>
      <c r="P49" s="490" t="str">
        <f>IF('[1]Tasa de Falla'!IR49=0,"",'[1]Tasa de Falla'!IR49)</f>
        <v>XXXX</v>
      </c>
      <c r="Q49" s="490" t="str">
        <f>IF('[1]Tasa de Falla'!IS49=0,"",'[1]Tasa de Falla'!IS49)</f>
        <v>XXXX</v>
      </c>
      <c r="R49" s="490" t="str">
        <f>IF('[1]Tasa de Falla'!IT49=0,"",'[1]Tasa de Falla'!IT49)</f>
        <v>XXXX</v>
      </c>
      <c r="S49" s="491"/>
      <c r="T49" s="488"/>
    </row>
    <row r="50" spans="2:20" s="482" customFormat="1" ht="19.5" customHeight="1">
      <c r="B50" s="483"/>
      <c r="C50" s="489">
        <f>'[1]Tasa de Falla'!C50</f>
        <v>34</v>
      </c>
      <c r="D50" s="489" t="str">
        <f>'[1]Tasa de Falla'!D50</f>
        <v>SAN PEDRO JUJUY - LIBERTADOR NOA.</v>
      </c>
      <c r="E50" s="489">
        <f>'[1]Tasa de Falla'!E50</f>
        <v>132</v>
      </c>
      <c r="F50" s="489">
        <f>'[1]Tasa de Falla'!F50</f>
        <v>49</v>
      </c>
      <c r="G50" s="490">
        <f>IF('[1]Tasa de Falla'!II50=0,"",'[1]Tasa de Falla'!II50)</f>
      </c>
      <c r="H50" s="490">
        <f>IF('[1]Tasa de Falla'!IJ50=0,"",'[1]Tasa de Falla'!IJ50)</f>
      </c>
      <c r="I50" s="490">
        <f>IF('[1]Tasa de Falla'!IK50=0,"",'[1]Tasa de Falla'!IK50)</f>
      </c>
      <c r="J50" s="490">
        <f>IF('[1]Tasa de Falla'!IL50=0,"",'[1]Tasa de Falla'!IL50)</f>
      </c>
      <c r="K50" s="490">
        <f>IF('[1]Tasa de Falla'!IM50=0,"",'[1]Tasa de Falla'!IM50)</f>
      </c>
      <c r="L50" s="490">
        <f>IF('[1]Tasa de Falla'!IN50=0,"",'[1]Tasa de Falla'!IN50)</f>
      </c>
      <c r="M50" s="490">
        <f>IF('[1]Tasa de Falla'!IO50=0,"",'[1]Tasa de Falla'!IO50)</f>
      </c>
      <c r="N50" s="490">
        <f>IF('[1]Tasa de Falla'!IP50=0,"",'[1]Tasa de Falla'!IP50)</f>
      </c>
      <c r="O50" s="490">
        <f>IF('[1]Tasa de Falla'!IQ50=0,"",'[1]Tasa de Falla'!IQ50)</f>
      </c>
      <c r="P50" s="490">
        <f>IF('[1]Tasa de Falla'!IR50=0,"",'[1]Tasa de Falla'!IR50)</f>
        <v>1</v>
      </c>
      <c r="Q50" s="490">
        <f>IF('[1]Tasa de Falla'!IS50=0,"",'[1]Tasa de Falla'!IS50)</f>
      </c>
      <c r="R50" s="490">
        <f>IF('[1]Tasa de Falla'!IT50=0,"",'[1]Tasa de Falla'!IT50)</f>
      </c>
      <c r="S50" s="491"/>
      <c r="T50" s="488"/>
    </row>
    <row r="51" spans="2:20" s="482" customFormat="1" ht="19.5" customHeight="1">
      <c r="B51" s="483"/>
      <c r="C51" s="489">
        <f>'[1]Tasa de Falla'!C51</f>
        <v>35</v>
      </c>
      <c r="D51" s="489" t="str">
        <f>'[1]Tasa de Falla'!D51</f>
        <v>TUCUMAN NORTE - EL BRACHO</v>
      </c>
      <c r="E51" s="489">
        <f>'[1]Tasa de Falla'!E51</f>
        <v>132</v>
      </c>
      <c r="F51" s="489">
        <f>'[1]Tasa de Falla'!F51</f>
        <v>31.5</v>
      </c>
      <c r="G51" s="490">
        <f>IF('[1]Tasa de Falla'!II51=0,"",'[1]Tasa de Falla'!II51)</f>
      </c>
      <c r="H51" s="490">
        <f>IF('[1]Tasa de Falla'!IJ51=0,"",'[1]Tasa de Falla'!IJ51)</f>
      </c>
      <c r="I51" s="490">
        <f>IF('[1]Tasa de Falla'!IK51=0,"",'[1]Tasa de Falla'!IK51)</f>
      </c>
      <c r="J51" s="490">
        <f>IF('[1]Tasa de Falla'!IL51=0,"",'[1]Tasa de Falla'!IL51)</f>
      </c>
      <c r="K51" s="490">
        <f>IF('[1]Tasa de Falla'!IM51=0,"",'[1]Tasa de Falla'!IM51)</f>
      </c>
      <c r="L51" s="490">
        <f>IF('[1]Tasa de Falla'!IN51=0,"",'[1]Tasa de Falla'!IN51)</f>
      </c>
      <c r="M51" s="490">
        <f>IF('[1]Tasa de Falla'!IO51=0,"",'[1]Tasa de Falla'!IO51)</f>
      </c>
      <c r="N51" s="490">
        <f>IF('[1]Tasa de Falla'!IP51=0,"",'[1]Tasa de Falla'!IP51)</f>
      </c>
      <c r="O51" s="490">
        <f>IF('[1]Tasa de Falla'!IQ51=0,"",'[1]Tasa de Falla'!IQ51)</f>
      </c>
      <c r="P51" s="490">
        <f>IF('[1]Tasa de Falla'!IR51=0,"",'[1]Tasa de Falla'!IR51)</f>
        <v>1</v>
      </c>
      <c r="Q51" s="490">
        <f>IF('[1]Tasa de Falla'!IS51=0,"",'[1]Tasa de Falla'!IS51)</f>
      </c>
      <c r="R51" s="490">
        <f>IF('[1]Tasa de Falla'!IT51=0,"",'[1]Tasa de Falla'!IT51)</f>
      </c>
      <c r="S51" s="491"/>
      <c r="T51" s="488"/>
    </row>
    <row r="52" spans="2:20" s="482" customFormat="1" ht="19.5" customHeight="1">
      <c r="B52" s="483"/>
      <c r="C52" s="489">
        <f>'[1]Tasa de Falla'!C52</f>
        <v>36</v>
      </c>
      <c r="D52" s="489" t="str">
        <f>'[1]Tasa de Falla'!D52</f>
        <v>C.H. EL CADILLAL - TUCUMAN NORTE</v>
      </c>
      <c r="E52" s="489">
        <f>'[1]Tasa de Falla'!E52</f>
        <v>132</v>
      </c>
      <c r="F52" s="489">
        <f>'[1]Tasa de Falla'!F52</f>
        <v>21.78</v>
      </c>
      <c r="G52" s="490">
        <f>IF('[1]Tasa de Falla'!II52=0,"",'[1]Tasa de Falla'!II52)</f>
        <v>1</v>
      </c>
      <c r="H52" s="490">
        <f>IF('[1]Tasa de Falla'!IJ52=0,"",'[1]Tasa de Falla'!IJ52)</f>
      </c>
      <c r="I52" s="490">
        <f>IF('[1]Tasa de Falla'!IK52=0,"",'[1]Tasa de Falla'!IK52)</f>
      </c>
      <c r="J52" s="490">
        <f>IF('[1]Tasa de Falla'!IL52=0,"",'[1]Tasa de Falla'!IL52)</f>
      </c>
      <c r="K52" s="490">
        <f>IF('[1]Tasa de Falla'!IM52=0,"",'[1]Tasa de Falla'!IM52)</f>
      </c>
      <c r="L52" s="490">
        <f>IF('[1]Tasa de Falla'!IN52=0,"",'[1]Tasa de Falla'!IN52)</f>
      </c>
      <c r="M52" s="490">
        <f>IF('[1]Tasa de Falla'!IO52=0,"",'[1]Tasa de Falla'!IO52)</f>
      </c>
      <c r="N52" s="490">
        <f>IF('[1]Tasa de Falla'!IP52=0,"",'[1]Tasa de Falla'!IP52)</f>
      </c>
      <c r="O52" s="490">
        <f>IF('[1]Tasa de Falla'!IQ52=0,"",'[1]Tasa de Falla'!IQ52)</f>
      </c>
      <c r="P52" s="490">
        <f>IF('[1]Tasa de Falla'!IR52=0,"",'[1]Tasa de Falla'!IR52)</f>
      </c>
      <c r="Q52" s="490">
        <f>IF('[1]Tasa de Falla'!IS52=0,"",'[1]Tasa de Falla'!IS52)</f>
      </c>
      <c r="R52" s="490">
        <f>IF('[1]Tasa de Falla'!IT52=0,"",'[1]Tasa de Falla'!IT52)</f>
        <v>1</v>
      </c>
      <c r="S52" s="491"/>
      <c r="T52" s="488"/>
    </row>
    <row r="53" spans="2:20" s="482" customFormat="1" ht="19.5" customHeight="1">
      <c r="B53" s="483"/>
      <c r="C53" s="489">
        <f>'[1]Tasa de Falla'!C53</f>
        <v>37</v>
      </c>
      <c r="D53" s="489" t="str">
        <f>'[1]Tasa de Falla'!D53</f>
        <v>TUCUMAN NORTE - CABRA CORRAL</v>
      </c>
      <c r="E53" s="489">
        <f>'[1]Tasa de Falla'!E53</f>
        <v>132</v>
      </c>
      <c r="F53" s="489">
        <f>'[1]Tasa de Falla'!F53</f>
        <v>190</v>
      </c>
      <c r="G53" s="490" t="str">
        <f>IF('[1]Tasa de Falla'!II53=0,"",'[1]Tasa de Falla'!II53)</f>
        <v>XXXX</v>
      </c>
      <c r="H53" s="490" t="str">
        <f>IF('[1]Tasa de Falla'!IJ53=0,"",'[1]Tasa de Falla'!IJ53)</f>
        <v>XXXX</v>
      </c>
      <c r="I53" s="490" t="str">
        <f>IF('[1]Tasa de Falla'!IK53=0,"",'[1]Tasa de Falla'!IK53)</f>
        <v>XXXX</v>
      </c>
      <c r="J53" s="490" t="str">
        <f>IF('[1]Tasa de Falla'!IL53=0,"",'[1]Tasa de Falla'!IL53)</f>
        <v>XXXX</v>
      </c>
      <c r="K53" s="490" t="str">
        <f>IF('[1]Tasa de Falla'!IM53=0,"",'[1]Tasa de Falla'!IM53)</f>
        <v>XXXX</v>
      </c>
      <c r="L53" s="490" t="str">
        <f>IF('[1]Tasa de Falla'!IN53=0,"",'[1]Tasa de Falla'!IN53)</f>
        <v>XXXX</v>
      </c>
      <c r="M53" s="490" t="str">
        <f>IF('[1]Tasa de Falla'!IO53=0,"",'[1]Tasa de Falla'!IO53)</f>
        <v>XXXX</v>
      </c>
      <c r="N53" s="490" t="str">
        <f>IF('[1]Tasa de Falla'!IP53=0,"",'[1]Tasa de Falla'!IP53)</f>
        <v>XXXX</v>
      </c>
      <c r="O53" s="490" t="str">
        <f>IF('[1]Tasa de Falla'!IQ53=0,"",'[1]Tasa de Falla'!IQ53)</f>
        <v>XXXX</v>
      </c>
      <c r="P53" s="490" t="str">
        <f>IF('[1]Tasa de Falla'!IR53=0,"",'[1]Tasa de Falla'!IR53)</f>
        <v>XXXX</v>
      </c>
      <c r="Q53" s="490" t="str">
        <f>IF('[1]Tasa de Falla'!IS53=0,"",'[1]Tasa de Falla'!IS53)</f>
        <v>XXXX</v>
      </c>
      <c r="R53" s="490" t="str">
        <f>IF('[1]Tasa de Falla'!IT53=0,"",'[1]Tasa de Falla'!IT53)</f>
        <v>XXXX</v>
      </c>
      <c r="S53" s="491"/>
      <c r="T53" s="488"/>
    </row>
    <row r="54" spans="2:20" s="482" customFormat="1" ht="19.5" customHeight="1">
      <c r="B54" s="483"/>
      <c r="C54" s="489">
        <f>'[1]Tasa de Falla'!C54</f>
        <v>38</v>
      </c>
      <c r="D54" s="489" t="str">
        <f>'[1]Tasa de Falla'!D54</f>
        <v>METAN - TUCUMAN NORTE</v>
      </c>
      <c r="E54" s="489">
        <f>'[1]Tasa de Falla'!E54</f>
        <v>132</v>
      </c>
      <c r="F54" s="489">
        <f>'[1]Tasa de Falla'!F54</f>
        <v>155.6</v>
      </c>
      <c r="G54" s="490">
        <f>IF('[1]Tasa de Falla'!II54=0,"",'[1]Tasa de Falla'!II54)</f>
      </c>
      <c r="H54" s="490">
        <f>IF('[1]Tasa de Falla'!IJ54=0,"",'[1]Tasa de Falla'!IJ54)</f>
        <v>1</v>
      </c>
      <c r="I54" s="490">
        <f>IF('[1]Tasa de Falla'!IK54=0,"",'[1]Tasa de Falla'!IK54)</f>
      </c>
      <c r="J54" s="490">
        <f>IF('[1]Tasa de Falla'!IL54=0,"",'[1]Tasa de Falla'!IL54)</f>
      </c>
      <c r="K54" s="490">
        <f>IF('[1]Tasa de Falla'!IM54=0,"",'[1]Tasa de Falla'!IM54)</f>
      </c>
      <c r="L54" s="490">
        <f>IF('[1]Tasa de Falla'!IN54=0,"",'[1]Tasa de Falla'!IN54)</f>
      </c>
      <c r="M54" s="490">
        <f>IF('[1]Tasa de Falla'!IO54=0,"",'[1]Tasa de Falla'!IO54)</f>
      </c>
      <c r="N54" s="490">
        <f>IF('[1]Tasa de Falla'!IP54=0,"",'[1]Tasa de Falla'!IP54)</f>
      </c>
      <c r="O54" s="490">
        <f>IF('[1]Tasa de Falla'!IQ54=0,"",'[1]Tasa de Falla'!IQ54)</f>
      </c>
      <c r="P54" s="490">
        <f>IF('[1]Tasa de Falla'!IR54=0,"",'[1]Tasa de Falla'!IR54)</f>
        <v>1</v>
      </c>
      <c r="Q54" s="490">
        <f>IF('[1]Tasa de Falla'!IS54=0,"",'[1]Tasa de Falla'!IS54)</f>
        <v>1</v>
      </c>
      <c r="R54" s="490">
        <f>IF('[1]Tasa de Falla'!IT54=0,"",'[1]Tasa de Falla'!IT54)</f>
        <v>1</v>
      </c>
      <c r="S54" s="491"/>
      <c r="T54" s="488"/>
    </row>
    <row r="55" spans="2:20" s="482" customFormat="1" ht="19.5" customHeight="1">
      <c r="B55" s="483"/>
      <c r="C55" s="489">
        <f>'[1]Tasa de Falla'!C55</f>
        <v>39</v>
      </c>
      <c r="D55" s="489" t="str">
        <f>'[1]Tasa de Falla'!D55</f>
        <v>SARMIENTO - TUCUMAN NORTE (O.F.)</v>
      </c>
      <c r="E55" s="489">
        <f>'[1]Tasa de Falla'!E55</f>
        <v>132</v>
      </c>
      <c r="F55" s="489">
        <f>'[1]Tasa de Falla'!F55</f>
        <v>3.3</v>
      </c>
      <c r="G55" s="490">
        <f>IF('[1]Tasa de Falla'!II55=0,"",'[1]Tasa de Falla'!II55)</f>
      </c>
      <c r="H55" s="490">
        <f>IF('[1]Tasa de Falla'!IJ55=0,"",'[1]Tasa de Falla'!IJ55)</f>
      </c>
      <c r="I55" s="490">
        <f>IF('[1]Tasa de Falla'!IK55=0,"",'[1]Tasa de Falla'!IK55)</f>
      </c>
      <c r="J55" s="490">
        <f>IF('[1]Tasa de Falla'!IL55=0,"",'[1]Tasa de Falla'!IL55)</f>
      </c>
      <c r="K55" s="490">
        <f>IF('[1]Tasa de Falla'!IM55=0,"",'[1]Tasa de Falla'!IM55)</f>
      </c>
      <c r="L55" s="490">
        <f>IF('[1]Tasa de Falla'!IN55=0,"",'[1]Tasa de Falla'!IN55)</f>
      </c>
      <c r="M55" s="490">
        <f>IF('[1]Tasa de Falla'!IO55=0,"",'[1]Tasa de Falla'!IO55)</f>
      </c>
      <c r="N55" s="490">
        <f>IF('[1]Tasa de Falla'!IP55=0,"",'[1]Tasa de Falla'!IP55)</f>
      </c>
      <c r="O55" s="490">
        <f>IF('[1]Tasa de Falla'!IQ55=0,"",'[1]Tasa de Falla'!IQ55)</f>
      </c>
      <c r="P55" s="490">
        <f>IF('[1]Tasa de Falla'!IR55=0,"",'[1]Tasa de Falla'!IR55)</f>
      </c>
      <c r="Q55" s="490">
        <f>IF('[1]Tasa de Falla'!IS55=0,"",'[1]Tasa de Falla'!IS55)</f>
      </c>
      <c r="R55" s="490">
        <f>IF('[1]Tasa de Falla'!IT55=0,"",'[1]Tasa de Falla'!IT55)</f>
      </c>
      <c r="S55" s="491"/>
      <c r="T55" s="488"/>
    </row>
    <row r="56" spans="2:20" s="482" customFormat="1" ht="19.5" customHeight="1">
      <c r="B56" s="483"/>
      <c r="C56" s="489">
        <f>'[1]Tasa de Falla'!C56</f>
        <v>40</v>
      </c>
      <c r="D56" s="489" t="str">
        <f>'[1]Tasa de Falla'!D56</f>
        <v>TUCUMAN OESTE - TUCUMAN NORTE</v>
      </c>
      <c r="E56" s="489">
        <f>'[1]Tasa de Falla'!E56</f>
        <v>132</v>
      </c>
      <c r="F56" s="489">
        <f>'[1]Tasa de Falla'!F56</f>
        <v>7</v>
      </c>
      <c r="G56" s="490">
        <f>IF('[1]Tasa de Falla'!II56=0,"",'[1]Tasa de Falla'!II56)</f>
      </c>
      <c r="H56" s="490">
        <f>IF('[1]Tasa de Falla'!IJ56=0,"",'[1]Tasa de Falla'!IJ56)</f>
      </c>
      <c r="I56" s="490">
        <f>IF('[1]Tasa de Falla'!IK56=0,"",'[1]Tasa de Falla'!IK56)</f>
      </c>
      <c r="J56" s="490">
        <f>IF('[1]Tasa de Falla'!IL56=0,"",'[1]Tasa de Falla'!IL56)</f>
      </c>
      <c r="K56" s="490">
        <f>IF('[1]Tasa de Falla'!IM56=0,"",'[1]Tasa de Falla'!IM56)</f>
        <v>2</v>
      </c>
      <c r="L56" s="490">
        <f>IF('[1]Tasa de Falla'!IN56=0,"",'[1]Tasa de Falla'!IN56)</f>
      </c>
      <c r="M56" s="490">
        <f>IF('[1]Tasa de Falla'!IO56=0,"",'[1]Tasa de Falla'!IO56)</f>
        <v>1</v>
      </c>
      <c r="N56" s="490">
        <f>IF('[1]Tasa de Falla'!IP56=0,"",'[1]Tasa de Falla'!IP56)</f>
      </c>
      <c r="O56" s="490">
        <f>IF('[1]Tasa de Falla'!IQ56=0,"",'[1]Tasa de Falla'!IQ56)</f>
      </c>
      <c r="P56" s="490">
        <f>IF('[1]Tasa de Falla'!IR56=0,"",'[1]Tasa de Falla'!IR56)</f>
        <v>1</v>
      </c>
      <c r="Q56" s="490">
        <f>IF('[1]Tasa de Falla'!IS56=0,"",'[1]Tasa de Falla'!IS56)</f>
      </c>
      <c r="R56" s="490">
        <f>IF('[1]Tasa de Falla'!IT56=0,"",'[1]Tasa de Falla'!IT56)</f>
      </c>
      <c r="S56" s="491"/>
      <c r="T56" s="488"/>
    </row>
    <row r="57" spans="2:20" s="482" customFormat="1" ht="19.5" customHeight="1">
      <c r="B57" s="483"/>
      <c r="C57" s="489">
        <f>'[1]Tasa de Falla'!C57</f>
        <v>41</v>
      </c>
      <c r="D57" s="489" t="str">
        <f>'[1]Tasa de Falla'!D57</f>
        <v>AGUILARES - VILLA QUINTEROS</v>
      </c>
      <c r="E57" s="489">
        <f>'[1]Tasa de Falla'!E57</f>
        <v>132</v>
      </c>
      <c r="F57" s="489">
        <f>'[1]Tasa de Falla'!F57</f>
        <v>21</v>
      </c>
      <c r="G57" s="490">
        <f>IF('[1]Tasa de Falla'!II57=0,"",'[1]Tasa de Falla'!II57)</f>
      </c>
      <c r="H57" s="490">
        <f>IF('[1]Tasa de Falla'!IJ57=0,"",'[1]Tasa de Falla'!IJ57)</f>
      </c>
      <c r="I57" s="490">
        <f>IF('[1]Tasa de Falla'!IK57=0,"",'[1]Tasa de Falla'!IK57)</f>
      </c>
      <c r="J57" s="490">
        <f>IF('[1]Tasa de Falla'!IL57=0,"",'[1]Tasa de Falla'!IL57)</f>
      </c>
      <c r="K57" s="490">
        <f>IF('[1]Tasa de Falla'!IM57=0,"",'[1]Tasa de Falla'!IM57)</f>
      </c>
      <c r="L57" s="490">
        <f>IF('[1]Tasa de Falla'!IN57=0,"",'[1]Tasa de Falla'!IN57)</f>
      </c>
      <c r="M57" s="490">
        <f>IF('[1]Tasa de Falla'!IO57=0,"",'[1]Tasa de Falla'!IO57)</f>
      </c>
      <c r="N57" s="490">
        <f>IF('[1]Tasa de Falla'!IP57=0,"",'[1]Tasa de Falla'!IP57)</f>
      </c>
      <c r="O57" s="490">
        <f>IF('[1]Tasa de Falla'!IQ57=0,"",'[1]Tasa de Falla'!IQ57)</f>
      </c>
      <c r="P57" s="490">
        <f>IF('[1]Tasa de Falla'!IR57=0,"",'[1]Tasa de Falla'!IR57)</f>
      </c>
      <c r="Q57" s="490">
        <f>IF('[1]Tasa de Falla'!IS57=0,"",'[1]Tasa de Falla'!IS57)</f>
      </c>
      <c r="R57" s="490">
        <f>IF('[1]Tasa de Falla'!IT57=0,"",'[1]Tasa de Falla'!IT57)</f>
      </c>
      <c r="S57" s="491"/>
      <c r="T57" s="488"/>
    </row>
    <row r="58" spans="2:20" s="482" customFormat="1" ht="19.5" customHeight="1">
      <c r="B58" s="483"/>
      <c r="C58" s="489">
        <f>'[1]Tasa de Falla'!C58</f>
        <v>42</v>
      </c>
      <c r="D58" s="489" t="str">
        <f>'[1]Tasa de Falla'!D58</f>
        <v>C.H. PUEBLO VIEJO - VILLA QUINTEROS </v>
      </c>
      <c r="E58" s="489">
        <f>'[1]Tasa de Falla'!E58</f>
        <v>132</v>
      </c>
      <c r="F58" s="489">
        <f>'[1]Tasa de Falla'!F58</f>
        <v>24.5</v>
      </c>
      <c r="G58" s="490">
        <f>IF('[1]Tasa de Falla'!II58=0,"",'[1]Tasa de Falla'!II58)</f>
        <v>1</v>
      </c>
      <c r="H58" s="490">
        <f>IF('[1]Tasa de Falla'!IJ58=0,"",'[1]Tasa de Falla'!IJ58)</f>
      </c>
      <c r="I58" s="490">
        <f>IF('[1]Tasa de Falla'!IK58=0,"",'[1]Tasa de Falla'!IK58)</f>
      </c>
      <c r="J58" s="490">
        <f>IF('[1]Tasa de Falla'!IL58=0,"",'[1]Tasa de Falla'!IL58)</f>
      </c>
      <c r="K58" s="490">
        <f>IF('[1]Tasa de Falla'!IM58=0,"",'[1]Tasa de Falla'!IM58)</f>
      </c>
      <c r="L58" s="490">
        <f>IF('[1]Tasa de Falla'!IN58=0,"",'[1]Tasa de Falla'!IN58)</f>
        <v>1</v>
      </c>
      <c r="M58" s="490">
        <f>IF('[1]Tasa de Falla'!IO58=0,"",'[1]Tasa de Falla'!IO58)</f>
      </c>
      <c r="N58" s="490">
        <f>IF('[1]Tasa de Falla'!IP58=0,"",'[1]Tasa de Falla'!IP58)</f>
      </c>
      <c r="O58" s="490">
        <f>IF('[1]Tasa de Falla'!IQ58=0,"",'[1]Tasa de Falla'!IQ58)</f>
      </c>
      <c r="P58" s="490">
        <f>IF('[1]Tasa de Falla'!IR58=0,"",'[1]Tasa de Falla'!IR58)</f>
        <v>3</v>
      </c>
      <c r="Q58" s="490">
        <f>IF('[1]Tasa de Falla'!IS58=0,"",'[1]Tasa de Falla'!IS58)</f>
      </c>
      <c r="R58" s="490">
        <f>IF('[1]Tasa de Falla'!IT58=0,"",'[1]Tasa de Falla'!IT58)</f>
      </c>
      <c r="S58" s="491"/>
      <c r="T58" s="488"/>
    </row>
    <row r="59" spans="2:20" s="482" customFormat="1" ht="19.5" customHeight="1">
      <c r="B59" s="483"/>
      <c r="C59" s="489">
        <f>'[1]Tasa de Falla'!C59</f>
        <v>43</v>
      </c>
      <c r="D59" s="489" t="str">
        <f>'[1]Tasa de Falla'!D59</f>
        <v>C.H. RIO HONDO - VILLA QUINTEROS</v>
      </c>
      <c r="E59" s="489">
        <f>'[1]Tasa de Falla'!E59</f>
        <v>132</v>
      </c>
      <c r="F59" s="489">
        <f>'[1]Tasa de Falla'!F59</f>
        <v>75.4</v>
      </c>
      <c r="G59" s="490">
        <f>IF('[1]Tasa de Falla'!II59=0,"",'[1]Tasa de Falla'!II59)</f>
        <v>1</v>
      </c>
      <c r="H59" s="490">
        <f>IF('[1]Tasa de Falla'!IJ59=0,"",'[1]Tasa de Falla'!IJ59)</f>
      </c>
      <c r="I59" s="490">
        <f>IF('[1]Tasa de Falla'!IK59=0,"",'[1]Tasa de Falla'!IK59)</f>
      </c>
      <c r="J59" s="490">
        <f>IF('[1]Tasa de Falla'!IL59=0,"",'[1]Tasa de Falla'!IL59)</f>
      </c>
      <c r="K59" s="490">
        <f>IF('[1]Tasa de Falla'!IM59=0,"",'[1]Tasa de Falla'!IM59)</f>
      </c>
      <c r="L59" s="490">
        <f>IF('[1]Tasa de Falla'!IN59=0,"",'[1]Tasa de Falla'!IN59)</f>
      </c>
      <c r="M59" s="490">
        <f>IF('[1]Tasa de Falla'!IO59=0,"",'[1]Tasa de Falla'!IO59)</f>
      </c>
      <c r="N59" s="490">
        <f>IF('[1]Tasa de Falla'!IP59=0,"",'[1]Tasa de Falla'!IP59)</f>
      </c>
      <c r="O59" s="490">
        <f>IF('[1]Tasa de Falla'!IQ59=0,"",'[1]Tasa de Falla'!IQ59)</f>
      </c>
      <c r="P59" s="490">
        <f>IF('[1]Tasa de Falla'!IR59=0,"",'[1]Tasa de Falla'!IR59)</f>
      </c>
      <c r="Q59" s="490">
        <f>IF('[1]Tasa de Falla'!IS59=0,"",'[1]Tasa de Falla'!IS59)</f>
      </c>
      <c r="R59" s="490">
        <f>IF('[1]Tasa de Falla'!IT59=0,"",'[1]Tasa de Falla'!IT59)</f>
      </c>
      <c r="S59" s="491"/>
      <c r="T59" s="488"/>
    </row>
    <row r="60" spans="2:20" s="482" customFormat="1" ht="19.5" customHeight="1">
      <c r="B60" s="483"/>
      <c r="C60" s="489">
        <f>'[1]Tasa de Falla'!C60</f>
        <v>44</v>
      </c>
      <c r="D60" s="489" t="str">
        <f>'[1]Tasa de Falla'!D60</f>
        <v>C.H. RIO HONDO - SANTIAGO CENTRO</v>
      </c>
      <c r="E60" s="489">
        <f>'[1]Tasa de Falla'!E60</f>
        <v>132</v>
      </c>
      <c r="F60" s="489">
        <f>'[1]Tasa de Falla'!F60</f>
        <v>79</v>
      </c>
      <c r="G60" s="490" t="str">
        <f>IF('[1]Tasa de Falla'!II60=0,"",'[1]Tasa de Falla'!II60)</f>
        <v>XXXX</v>
      </c>
      <c r="H60" s="490" t="str">
        <f>IF('[1]Tasa de Falla'!IJ60=0,"",'[1]Tasa de Falla'!IJ60)</f>
        <v>XXXX</v>
      </c>
      <c r="I60" s="490" t="str">
        <f>IF('[1]Tasa de Falla'!IK60=0,"",'[1]Tasa de Falla'!IK60)</f>
        <v>XXXX</v>
      </c>
      <c r="J60" s="490" t="str">
        <f>IF('[1]Tasa de Falla'!IL60=0,"",'[1]Tasa de Falla'!IL60)</f>
        <v>XXXX</v>
      </c>
      <c r="K60" s="490" t="str">
        <f>IF('[1]Tasa de Falla'!IM60=0,"",'[1]Tasa de Falla'!IM60)</f>
        <v>XXXX</v>
      </c>
      <c r="L60" s="490" t="str">
        <f>IF('[1]Tasa de Falla'!IN60=0,"",'[1]Tasa de Falla'!IN60)</f>
        <v>XXXX</v>
      </c>
      <c r="M60" s="490" t="str">
        <f>IF('[1]Tasa de Falla'!IO60=0,"",'[1]Tasa de Falla'!IO60)</f>
        <v>XXXX</v>
      </c>
      <c r="N60" s="490" t="str">
        <f>IF('[1]Tasa de Falla'!IP60=0,"",'[1]Tasa de Falla'!IP60)</f>
        <v>XXXX</v>
      </c>
      <c r="O60" s="490" t="str">
        <f>IF('[1]Tasa de Falla'!IQ60=0,"",'[1]Tasa de Falla'!IQ60)</f>
        <v>XXXX</v>
      </c>
      <c r="P60" s="490" t="str">
        <f>IF('[1]Tasa de Falla'!IR60=0,"",'[1]Tasa de Falla'!IR60)</f>
        <v>XXXX</v>
      </c>
      <c r="Q60" s="490" t="str">
        <f>IF('[1]Tasa de Falla'!IS60=0,"",'[1]Tasa de Falla'!IS60)</f>
        <v>XXXX</v>
      </c>
      <c r="R60" s="490" t="str">
        <f>IF('[1]Tasa de Falla'!IT60=0,"",'[1]Tasa de Falla'!IT60)</f>
        <v>XXXX</v>
      </c>
      <c r="S60" s="491"/>
      <c r="T60" s="488"/>
    </row>
    <row r="61" spans="2:20" s="482" customFormat="1" ht="19.5" customHeight="1">
      <c r="B61" s="483"/>
      <c r="C61" s="489">
        <f>'[1]Tasa de Falla'!C61</f>
        <v>45</v>
      </c>
      <c r="D61" s="489" t="str">
        <f>'[1]Tasa de Falla'!D61</f>
        <v>C.H. RIO HONDO - EL BRACHO</v>
      </c>
      <c r="E61" s="489">
        <f>'[1]Tasa de Falla'!E61</f>
        <v>132</v>
      </c>
      <c r="F61" s="489">
        <f>'[1]Tasa de Falla'!F61</f>
        <v>80.66</v>
      </c>
      <c r="G61" s="490">
        <f>IF('[1]Tasa de Falla'!II61=0,"",'[1]Tasa de Falla'!II61)</f>
        <v>1</v>
      </c>
      <c r="H61" s="490">
        <f>IF('[1]Tasa de Falla'!IJ61=0,"",'[1]Tasa de Falla'!IJ61)</f>
      </c>
      <c r="I61" s="490">
        <f>IF('[1]Tasa de Falla'!IK61=0,"",'[1]Tasa de Falla'!IK61)</f>
      </c>
      <c r="J61" s="490">
        <f>IF('[1]Tasa de Falla'!IL61=0,"",'[1]Tasa de Falla'!IL61)</f>
      </c>
      <c r="K61" s="490">
        <f>IF('[1]Tasa de Falla'!IM61=0,"",'[1]Tasa de Falla'!IM61)</f>
      </c>
      <c r="L61" s="490">
        <f>IF('[1]Tasa de Falla'!IN61=0,"",'[1]Tasa de Falla'!IN61)</f>
      </c>
      <c r="M61" s="490">
        <f>IF('[1]Tasa de Falla'!IO61=0,"",'[1]Tasa de Falla'!IO61)</f>
      </c>
      <c r="N61" s="490">
        <f>IF('[1]Tasa de Falla'!IP61=0,"",'[1]Tasa de Falla'!IP61)</f>
      </c>
      <c r="O61" s="490">
        <f>IF('[1]Tasa de Falla'!IQ61=0,"",'[1]Tasa de Falla'!IQ61)</f>
      </c>
      <c r="P61" s="490">
        <f>IF('[1]Tasa de Falla'!IR61=0,"",'[1]Tasa de Falla'!IR61)</f>
      </c>
      <c r="Q61" s="490" t="str">
        <f>IF('[1]Tasa de Falla'!IS61=0,"",'[1]Tasa de Falla'!IS61)</f>
        <v>XXXX</v>
      </c>
      <c r="R61" s="490">
        <f>IF('[1]Tasa de Falla'!IT61=0,"",'[1]Tasa de Falla'!IT61)</f>
      </c>
      <c r="S61" s="491"/>
      <c r="T61" s="488"/>
    </row>
    <row r="62" spans="2:20" s="482" customFormat="1" ht="19.5" customHeight="1">
      <c r="B62" s="483"/>
      <c r="C62" s="489">
        <f>'[1]Tasa de Falla'!C62</f>
        <v>46</v>
      </c>
      <c r="D62" s="489" t="str">
        <f>'[1]Tasa de Falla'!D62</f>
        <v>SALTA SUR - SALTA NORTE</v>
      </c>
      <c r="E62" s="489">
        <f>'[1]Tasa de Falla'!E62</f>
        <v>132</v>
      </c>
      <c r="F62" s="489">
        <f>'[1]Tasa de Falla'!F62</f>
        <v>10</v>
      </c>
      <c r="G62" s="490">
        <f>IF('[1]Tasa de Falla'!II62=0,"",'[1]Tasa de Falla'!II62)</f>
      </c>
      <c r="H62" s="490">
        <f>IF('[1]Tasa de Falla'!IJ62=0,"",'[1]Tasa de Falla'!IJ62)</f>
      </c>
      <c r="I62" s="490">
        <f>IF('[1]Tasa de Falla'!IK62=0,"",'[1]Tasa de Falla'!IK62)</f>
      </c>
      <c r="J62" s="490">
        <f>IF('[1]Tasa de Falla'!IL62=0,"",'[1]Tasa de Falla'!IL62)</f>
      </c>
      <c r="K62" s="490">
        <f>IF('[1]Tasa de Falla'!IM62=0,"",'[1]Tasa de Falla'!IM62)</f>
      </c>
      <c r="L62" s="490">
        <f>IF('[1]Tasa de Falla'!IN62=0,"",'[1]Tasa de Falla'!IN62)</f>
      </c>
      <c r="M62" s="490">
        <f>IF('[1]Tasa de Falla'!IO62=0,"",'[1]Tasa de Falla'!IO62)</f>
      </c>
      <c r="N62" s="490">
        <f>IF('[1]Tasa de Falla'!IP62=0,"",'[1]Tasa de Falla'!IP62)</f>
      </c>
      <c r="O62" s="490">
        <f>IF('[1]Tasa de Falla'!IQ62=0,"",'[1]Tasa de Falla'!IQ62)</f>
      </c>
      <c r="P62" s="490">
        <f>IF('[1]Tasa de Falla'!IR62=0,"",'[1]Tasa de Falla'!IR62)</f>
      </c>
      <c r="Q62" s="490">
        <f>IF('[1]Tasa de Falla'!IS62=0,"",'[1]Tasa de Falla'!IS62)</f>
      </c>
      <c r="R62" s="490">
        <f>IF('[1]Tasa de Falla'!IT62=0,"",'[1]Tasa de Falla'!IT62)</f>
      </c>
      <c r="S62" s="491"/>
      <c r="T62" s="488"/>
    </row>
    <row r="63" spans="2:20" s="482" customFormat="1" ht="19.5" customHeight="1">
      <c r="B63" s="483"/>
      <c r="C63" s="489">
        <f>'[1]Tasa de Falla'!C63</f>
        <v>47</v>
      </c>
      <c r="D63" s="489" t="str">
        <f>'[1]Tasa de Falla'!D63</f>
        <v>PALPALA - JUJUY ESTE</v>
      </c>
      <c r="E63" s="489">
        <f>'[1]Tasa de Falla'!E63</f>
        <v>132</v>
      </c>
      <c r="F63" s="489">
        <f>'[1]Tasa de Falla'!F63</f>
        <v>12.25</v>
      </c>
      <c r="G63" s="490">
        <f>IF('[1]Tasa de Falla'!II63=0,"",'[1]Tasa de Falla'!II63)</f>
      </c>
      <c r="H63" s="490">
        <f>IF('[1]Tasa de Falla'!IJ63=0,"",'[1]Tasa de Falla'!IJ63)</f>
      </c>
      <c r="I63" s="490">
        <f>IF('[1]Tasa de Falla'!IK63=0,"",'[1]Tasa de Falla'!IK63)</f>
      </c>
      <c r="J63" s="490">
        <f>IF('[1]Tasa de Falla'!IL63=0,"",'[1]Tasa de Falla'!IL63)</f>
      </c>
      <c r="K63" s="490">
        <f>IF('[1]Tasa de Falla'!IM63=0,"",'[1]Tasa de Falla'!IM63)</f>
      </c>
      <c r="L63" s="490">
        <f>IF('[1]Tasa de Falla'!IN63=0,"",'[1]Tasa de Falla'!IN63)</f>
      </c>
      <c r="M63" s="490">
        <f>IF('[1]Tasa de Falla'!IO63=0,"",'[1]Tasa de Falla'!IO63)</f>
      </c>
      <c r="N63" s="490">
        <f>IF('[1]Tasa de Falla'!IP63=0,"",'[1]Tasa de Falla'!IP63)</f>
      </c>
      <c r="O63" s="490">
        <f>IF('[1]Tasa de Falla'!IQ63=0,"",'[1]Tasa de Falla'!IQ63)</f>
      </c>
      <c r="P63" s="490">
        <f>IF('[1]Tasa de Falla'!IR63=0,"",'[1]Tasa de Falla'!IR63)</f>
      </c>
      <c r="Q63" s="490">
        <f>IF('[1]Tasa de Falla'!IS63=0,"",'[1]Tasa de Falla'!IS63)</f>
      </c>
      <c r="R63" s="490">
        <f>IF('[1]Tasa de Falla'!IT63=0,"",'[1]Tasa de Falla'!IT63)</f>
        <v>1</v>
      </c>
      <c r="S63" s="491"/>
      <c r="T63" s="488"/>
    </row>
    <row r="64" spans="2:20" s="482" customFormat="1" ht="19.5" customHeight="1">
      <c r="B64" s="483"/>
      <c r="C64" s="489">
        <f>'[1]Tasa de Falla'!C64</f>
        <v>48</v>
      </c>
      <c r="D64" s="489" t="str">
        <f>'[1]Tasa de Falla'!D64</f>
        <v>JUJUY ESTE - JUJUY SUR</v>
      </c>
      <c r="E64" s="489">
        <f>'[1]Tasa de Falla'!E64</f>
        <v>132</v>
      </c>
      <c r="F64" s="489">
        <f>'[1]Tasa de Falla'!F64</f>
        <v>4.25</v>
      </c>
      <c r="G64" s="490">
        <f>IF('[1]Tasa de Falla'!II64=0,"",'[1]Tasa de Falla'!II64)</f>
      </c>
      <c r="H64" s="490">
        <f>IF('[1]Tasa de Falla'!IJ64=0,"",'[1]Tasa de Falla'!IJ64)</f>
      </c>
      <c r="I64" s="490">
        <f>IF('[1]Tasa de Falla'!IK64=0,"",'[1]Tasa de Falla'!IK64)</f>
      </c>
      <c r="J64" s="490">
        <f>IF('[1]Tasa de Falla'!IL64=0,"",'[1]Tasa de Falla'!IL64)</f>
      </c>
      <c r="K64" s="490">
        <f>IF('[1]Tasa de Falla'!IM64=0,"",'[1]Tasa de Falla'!IM64)</f>
      </c>
      <c r="L64" s="490">
        <f>IF('[1]Tasa de Falla'!IN64=0,"",'[1]Tasa de Falla'!IN64)</f>
      </c>
      <c r="M64" s="490">
        <f>IF('[1]Tasa de Falla'!IO64=0,"",'[1]Tasa de Falla'!IO64)</f>
      </c>
      <c r="N64" s="490">
        <f>IF('[1]Tasa de Falla'!IP64=0,"",'[1]Tasa de Falla'!IP64)</f>
      </c>
      <c r="O64" s="490">
        <f>IF('[1]Tasa de Falla'!IQ64=0,"",'[1]Tasa de Falla'!IQ64)</f>
      </c>
      <c r="P64" s="490">
        <f>IF('[1]Tasa de Falla'!IR64=0,"",'[1]Tasa de Falla'!IR64)</f>
      </c>
      <c r="Q64" s="490">
        <f>IF('[1]Tasa de Falla'!IS64=0,"",'[1]Tasa de Falla'!IS64)</f>
      </c>
      <c r="R64" s="490">
        <f>IF('[1]Tasa de Falla'!IT64=0,"",'[1]Tasa de Falla'!IT64)</f>
      </c>
      <c r="S64" s="491"/>
      <c r="T64" s="488"/>
    </row>
    <row r="65" spans="2:20" s="482" customFormat="1" ht="18">
      <c r="B65" s="483"/>
      <c r="C65" s="489">
        <f>'[1]Tasa de Falla'!C65</f>
        <v>49</v>
      </c>
      <c r="D65" s="489" t="str">
        <f>'[1]Tasa de Falla'!D65</f>
        <v>CEVIL POZO - GUEMES</v>
      </c>
      <c r="E65" s="489">
        <f>'[1]Tasa de Falla'!E65</f>
        <v>132</v>
      </c>
      <c r="F65" s="489">
        <f>'[1]Tasa de Falla'!F65</f>
        <v>291</v>
      </c>
      <c r="G65" s="490" t="str">
        <f>IF('[1]Tasa de Falla'!II65=0,"",'[1]Tasa de Falla'!II65)</f>
        <v>XXXX</v>
      </c>
      <c r="H65" s="490" t="str">
        <f>IF('[1]Tasa de Falla'!IJ65=0,"",'[1]Tasa de Falla'!IJ65)</f>
        <v>XXXX</v>
      </c>
      <c r="I65" s="490" t="str">
        <f>IF('[1]Tasa de Falla'!IK65=0,"",'[1]Tasa de Falla'!IK65)</f>
        <v>XXXX</v>
      </c>
      <c r="J65" s="490" t="str">
        <f>IF('[1]Tasa de Falla'!IL65=0,"",'[1]Tasa de Falla'!IL65)</f>
        <v>XXXX</v>
      </c>
      <c r="K65" s="490" t="str">
        <f>IF('[1]Tasa de Falla'!IM65=0,"",'[1]Tasa de Falla'!IM65)</f>
        <v>XXXX</v>
      </c>
      <c r="L65" s="490" t="str">
        <f>IF('[1]Tasa de Falla'!IN65=0,"",'[1]Tasa de Falla'!IN65)</f>
        <v>XXXX</v>
      </c>
      <c r="M65" s="490" t="str">
        <f>IF('[1]Tasa de Falla'!IO65=0,"",'[1]Tasa de Falla'!IO65)</f>
        <v>XXXX</v>
      </c>
      <c r="N65" s="490" t="str">
        <f>IF('[1]Tasa de Falla'!IP65=0,"",'[1]Tasa de Falla'!IP65)</f>
        <v>XXXX</v>
      </c>
      <c r="O65" s="490" t="str">
        <f>IF('[1]Tasa de Falla'!IQ65=0,"",'[1]Tasa de Falla'!IQ65)</f>
        <v>XXXX</v>
      </c>
      <c r="P65" s="490" t="str">
        <f>IF('[1]Tasa de Falla'!IR65=0,"",'[1]Tasa de Falla'!IR65)</f>
        <v>XXXX</v>
      </c>
      <c r="Q65" s="490" t="str">
        <f>IF('[1]Tasa de Falla'!IS65=0,"",'[1]Tasa de Falla'!IS65)</f>
        <v>XXXX</v>
      </c>
      <c r="R65" s="490" t="str">
        <f>IF('[1]Tasa de Falla'!IT65=0,"",'[1]Tasa de Falla'!IT65)</f>
        <v>XXXX</v>
      </c>
      <c r="S65" s="491"/>
      <c r="T65" s="488"/>
    </row>
    <row r="66" spans="2:20" s="482" customFormat="1" ht="19.5" customHeight="1">
      <c r="B66" s="483"/>
      <c r="C66" s="489">
        <f>'[1]Tasa de Falla'!C66</f>
        <v>50</v>
      </c>
      <c r="D66" s="489" t="str">
        <f>'[1]Tasa de Falla'!D66</f>
        <v>CEVIL POZO - EL BRACHO</v>
      </c>
      <c r="E66" s="489">
        <f>'[1]Tasa de Falla'!E66</f>
        <v>132</v>
      </c>
      <c r="F66" s="489">
        <f>'[1]Tasa de Falla'!F66</f>
        <v>17</v>
      </c>
      <c r="G66" s="490">
        <f>IF('[1]Tasa de Falla'!II66=0,"",'[1]Tasa de Falla'!II66)</f>
      </c>
      <c r="H66" s="490">
        <f>IF('[1]Tasa de Falla'!IJ66=0,"",'[1]Tasa de Falla'!IJ66)</f>
      </c>
      <c r="I66" s="490">
        <f>IF('[1]Tasa de Falla'!IK66=0,"",'[1]Tasa de Falla'!IK66)</f>
      </c>
      <c r="J66" s="490">
        <f>IF('[1]Tasa de Falla'!IL66=0,"",'[1]Tasa de Falla'!IL66)</f>
      </c>
      <c r="K66" s="490">
        <f>IF('[1]Tasa de Falla'!IM66=0,"",'[1]Tasa de Falla'!IM66)</f>
      </c>
      <c r="L66" s="490">
        <f>IF('[1]Tasa de Falla'!IN66=0,"",'[1]Tasa de Falla'!IN66)</f>
      </c>
      <c r="M66" s="490">
        <f>IF('[1]Tasa de Falla'!IO66=0,"",'[1]Tasa de Falla'!IO66)</f>
      </c>
      <c r="N66" s="490">
        <f>IF('[1]Tasa de Falla'!IP66=0,"",'[1]Tasa de Falla'!IP66)</f>
      </c>
      <c r="O66" s="490">
        <f>IF('[1]Tasa de Falla'!IQ66=0,"",'[1]Tasa de Falla'!IQ66)</f>
      </c>
      <c r="P66" s="490">
        <f>IF('[1]Tasa de Falla'!IR66=0,"",'[1]Tasa de Falla'!IR66)</f>
      </c>
      <c r="Q66" s="490">
        <f>IF('[1]Tasa de Falla'!IS66=0,"",'[1]Tasa de Falla'!IS66)</f>
      </c>
      <c r="R66" s="490">
        <f>IF('[1]Tasa de Falla'!IT66=0,"",'[1]Tasa de Falla'!IT66)</f>
      </c>
      <c r="S66" s="491"/>
      <c r="T66" s="488"/>
    </row>
    <row r="67" spans="2:20" s="482" customFormat="1" ht="19.5" customHeight="1">
      <c r="B67" s="483"/>
      <c r="C67" s="489">
        <f>'[1]Tasa de Falla'!C67</f>
        <v>0</v>
      </c>
      <c r="D67" s="489">
        <f>'[1]Tasa de Falla'!D67</f>
        <v>0</v>
      </c>
      <c r="E67" s="489">
        <f>'[1]Tasa de Falla'!E67</f>
        <v>0</v>
      </c>
      <c r="F67" s="489">
        <f>'[1]Tasa de Falla'!F67</f>
        <v>0</v>
      </c>
      <c r="G67" s="490">
        <f>IF('[1]Tasa de Falla'!II67=0,"",'[1]Tasa de Falla'!II67)</f>
      </c>
      <c r="H67" s="490">
        <f>IF('[1]Tasa de Falla'!IJ67=0,"",'[1]Tasa de Falla'!IJ67)</f>
      </c>
      <c r="I67" s="490">
        <f>IF('[1]Tasa de Falla'!IK67=0,"",'[1]Tasa de Falla'!IK67)</f>
      </c>
      <c r="J67" s="490">
        <f>IF('[1]Tasa de Falla'!IL67=0,"",'[1]Tasa de Falla'!IL67)</f>
      </c>
      <c r="K67" s="490">
        <f>IF('[1]Tasa de Falla'!IM67=0,"",'[1]Tasa de Falla'!IM67)</f>
      </c>
      <c r="L67" s="490">
        <f>IF('[1]Tasa de Falla'!IN67=0,"",'[1]Tasa de Falla'!IN67)</f>
      </c>
      <c r="M67" s="490">
        <f>IF('[1]Tasa de Falla'!IO67=0,"",'[1]Tasa de Falla'!IO67)</f>
      </c>
      <c r="N67" s="490">
        <f>IF('[1]Tasa de Falla'!IP67=0,"",'[1]Tasa de Falla'!IP67)</f>
      </c>
      <c r="O67" s="490">
        <f>IF('[1]Tasa de Falla'!IQ67=0,"",'[1]Tasa de Falla'!IQ67)</f>
      </c>
      <c r="P67" s="490">
        <f>IF('[1]Tasa de Falla'!IR67=0,"",'[1]Tasa de Falla'!IR67)</f>
      </c>
      <c r="Q67" s="490">
        <f>IF('[1]Tasa de Falla'!IS67=0,"",'[1]Tasa de Falla'!IS67)</f>
      </c>
      <c r="R67" s="490">
        <f>IF('[1]Tasa de Falla'!IT67=0,"",'[1]Tasa de Falla'!IT67)</f>
      </c>
      <c r="S67" s="491"/>
      <c r="T67" s="488"/>
    </row>
    <row r="68" spans="2:20" s="482" customFormat="1" ht="19.5" customHeight="1">
      <c r="B68" s="483"/>
      <c r="C68" s="489">
        <f>'[1]Tasa de Falla'!C68</f>
        <v>51</v>
      </c>
      <c r="D68" s="489" t="str">
        <f>'[1]Tasa de Falla'!D68</f>
        <v>METAN - EL TUNAL</v>
      </c>
      <c r="E68" s="489">
        <f>'[1]Tasa de Falla'!E68</f>
        <v>132</v>
      </c>
      <c r="F68" s="489">
        <f>'[1]Tasa de Falla'!F68</f>
        <v>75.6</v>
      </c>
      <c r="G68" s="490">
        <f>IF('[1]Tasa de Falla'!II68=0,"",'[1]Tasa de Falla'!II68)</f>
      </c>
      <c r="H68" s="490">
        <f>IF('[1]Tasa de Falla'!IJ68=0,"",'[1]Tasa de Falla'!IJ68)</f>
      </c>
      <c r="I68" s="490">
        <f>IF('[1]Tasa de Falla'!IK68=0,"",'[1]Tasa de Falla'!IK68)</f>
      </c>
      <c r="J68" s="490">
        <f>IF('[1]Tasa de Falla'!IL68=0,"",'[1]Tasa de Falla'!IL68)</f>
      </c>
      <c r="K68" s="490">
        <f>IF('[1]Tasa de Falla'!IM68=0,"",'[1]Tasa de Falla'!IM68)</f>
      </c>
      <c r="L68" s="490">
        <f>IF('[1]Tasa de Falla'!IN68=0,"",'[1]Tasa de Falla'!IN68)</f>
      </c>
      <c r="M68" s="490">
        <f>IF('[1]Tasa de Falla'!IO68=0,"",'[1]Tasa de Falla'!IO68)</f>
      </c>
      <c r="N68" s="490">
        <f>IF('[1]Tasa de Falla'!IP68=0,"",'[1]Tasa de Falla'!IP68)</f>
      </c>
      <c r="O68" s="490">
        <f>IF('[1]Tasa de Falla'!IQ68=0,"",'[1]Tasa de Falla'!IQ68)</f>
      </c>
      <c r="P68" s="490">
        <f>IF('[1]Tasa de Falla'!IR68=0,"",'[1]Tasa de Falla'!IR68)</f>
      </c>
      <c r="Q68" s="490">
        <f>IF('[1]Tasa de Falla'!IS68=0,"",'[1]Tasa de Falla'!IS68)</f>
      </c>
      <c r="R68" s="490">
        <f>IF('[1]Tasa de Falla'!IT68=0,"",'[1]Tasa de Falla'!IT68)</f>
      </c>
      <c r="S68" s="491"/>
      <c r="T68" s="488"/>
    </row>
    <row r="69" spans="2:20" s="482" customFormat="1" ht="19.5" customHeight="1">
      <c r="B69" s="483"/>
      <c r="C69" s="489">
        <f>'[1]Tasa de Falla'!C69</f>
        <v>52</v>
      </c>
      <c r="D69" s="489" t="str">
        <f>'[1]Tasa de Falla'!D69</f>
        <v>EL TUNAL - J.V. GONZALEZ</v>
      </c>
      <c r="E69" s="489">
        <f>'[1]Tasa de Falla'!E69</f>
        <v>132</v>
      </c>
      <c r="F69" s="489">
        <f>'[1]Tasa de Falla'!F69</f>
        <v>41.4</v>
      </c>
      <c r="G69" s="490">
        <f>IF('[1]Tasa de Falla'!II69=0,"",'[1]Tasa de Falla'!II69)</f>
      </c>
      <c r="H69" s="490">
        <f>IF('[1]Tasa de Falla'!IJ69=0,"",'[1]Tasa de Falla'!IJ69)</f>
      </c>
      <c r="I69" s="490">
        <f>IF('[1]Tasa de Falla'!IK69=0,"",'[1]Tasa de Falla'!IK69)</f>
      </c>
      <c r="J69" s="490">
        <f>IF('[1]Tasa de Falla'!IL69=0,"",'[1]Tasa de Falla'!IL69)</f>
      </c>
      <c r="K69" s="490">
        <f>IF('[1]Tasa de Falla'!IM69=0,"",'[1]Tasa de Falla'!IM69)</f>
      </c>
      <c r="L69" s="490">
        <f>IF('[1]Tasa de Falla'!IN69=0,"",'[1]Tasa de Falla'!IN69)</f>
      </c>
      <c r="M69" s="490">
        <f>IF('[1]Tasa de Falla'!IO69=0,"",'[1]Tasa de Falla'!IO69)</f>
      </c>
      <c r="N69" s="490">
        <f>IF('[1]Tasa de Falla'!IP69=0,"",'[1]Tasa de Falla'!IP69)</f>
      </c>
      <c r="O69" s="490">
        <f>IF('[1]Tasa de Falla'!IQ69=0,"",'[1]Tasa de Falla'!IQ69)</f>
      </c>
      <c r="P69" s="490">
        <f>IF('[1]Tasa de Falla'!IR69=0,"",'[1]Tasa de Falla'!IR69)</f>
      </c>
      <c r="Q69" s="490">
        <f>IF('[1]Tasa de Falla'!IS69=0,"",'[1]Tasa de Falla'!IS69)</f>
      </c>
      <c r="R69" s="490">
        <f>IF('[1]Tasa de Falla'!IT69=0,"",'[1]Tasa de Falla'!IT69)</f>
      </c>
      <c r="S69" s="491"/>
      <c r="T69" s="488"/>
    </row>
    <row r="70" spans="2:20" s="482" customFormat="1" ht="19.5" customHeight="1">
      <c r="B70" s="483"/>
      <c r="C70" s="489">
        <f>'[1]Tasa de Falla'!C70</f>
        <v>0</v>
      </c>
      <c r="D70" s="489">
        <f>'[1]Tasa de Falla'!D70</f>
        <v>0</v>
      </c>
      <c r="E70" s="489">
        <f>'[1]Tasa de Falla'!E70</f>
        <v>0</v>
      </c>
      <c r="F70" s="489">
        <f>'[1]Tasa de Falla'!F70</f>
        <v>0</v>
      </c>
      <c r="G70" s="490">
        <f>IF('[1]Tasa de Falla'!II70=0,"",'[1]Tasa de Falla'!II70)</f>
      </c>
      <c r="H70" s="490">
        <f>IF('[1]Tasa de Falla'!IJ70=0,"",'[1]Tasa de Falla'!IJ70)</f>
      </c>
      <c r="I70" s="490">
        <f>IF('[1]Tasa de Falla'!IK70=0,"",'[1]Tasa de Falla'!IK70)</f>
      </c>
      <c r="J70" s="490">
        <f>IF('[1]Tasa de Falla'!IL70=0,"",'[1]Tasa de Falla'!IL70)</f>
      </c>
      <c r="K70" s="490">
        <f>IF('[1]Tasa de Falla'!IM70=0,"",'[1]Tasa de Falla'!IM70)</f>
      </c>
      <c r="L70" s="490">
        <f>IF('[1]Tasa de Falla'!IN70=0,"",'[1]Tasa de Falla'!IN70)</f>
      </c>
      <c r="M70" s="490">
        <f>IF('[1]Tasa de Falla'!IO70=0,"",'[1]Tasa de Falla'!IO70)</f>
      </c>
      <c r="N70" s="490">
        <f>IF('[1]Tasa de Falla'!IP70=0,"",'[1]Tasa de Falla'!IP70)</f>
      </c>
      <c r="O70" s="490">
        <f>IF('[1]Tasa de Falla'!IQ70=0,"",'[1]Tasa de Falla'!IQ70)</f>
      </c>
      <c r="P70" s="490">
        <f>IF('[1]Tasa de Falla'!IR70=0,"",'[1]Tasa de Falla'!IR70)</f>
      </c>
      <c r="Q70" s="490">
        <f>IF('[1]Tasa de Falla'!IS70=0,"",'[1]Tasa de Falla'!IS70)</f>
      </c>
      <c r="R70" s="490">
        <f>IF('[1]Tasa de Falla'!IT70=0,"",'[1]Tasa de Falla'!IT70)</f>
      </c>
      <c r="S70" s="491"/>
      <c r="T70" s="488"/>
    </row>
    <row r="71" spans="2:20" s="482" customFormat="1" ht="19.5" customHeight="1">
      <c r="B71" s="483"/>
      <c r="C71" s="489">
        <f>'[1]Tasa de Falla'!C71</f>
        <v>53</v>
      </c>
      <c r="D71" s="489" t="str">
        <f>'[1]Tasa de Falla'!D71</f>
        <v>LOS PIZARROS - ESCABA</v>
      </c>
      <c r="E71" s="489">
        <f>'[1]Tasa de Falla'!E71</f>
        <v>132</v>
      </c>
      <c r="F71" s="489">
        <f>'[1]Tasa de Falla'!F71</f>
        <v>21.4</v>
      </c>
      <c r="G71" s="490">
        <f>IF('[1]Tasa de Falla'!II71=0,"",'[1]Tasa de Falla'!II71)</f>
      </c>
      <c r="H71" s="490">
        <f>IF('[1]Tasa de Falla'!IJ71=0,"",'[1]Tasa de Falla'!IJ71)</f>
      </c>
      <c r="I71" s="490">
        <f>IF('[1]Tasa de Falla'!IK71=0,"",'[1]Tasa de Falla'!IK71)</f>
      </c>
      <c r="J71" s="490">
        <f>IF('[1]Tasa de Falla'!IL71=0,"",'[1]Tasa de Falla'!IL71)</f>
      </c>
      <c r="K71" s="490">
        <f>IF('[1]Tasa de Falla'!IM71=0,"",'[1]Tasa de Falla'!IM71)</f>
      </c>
      <c r="L71" s="490">
        <f>IF('[1]Tasa de Falla'!IN71=0,"",'[1]Tasa de Falla'!IN71)</f>
      </c>
      <c r="M71" s="490">
        <f>IF('[1]Tasa de Falla'!IO71=0,"",'[1]Tasa de Falla'!IO71)</f>
      </c>
      <c r="N71" s="490">
        <f>IF('[1]Tasa de Falla'!IP71=0,"",'[1]Tasa de Falla'!IP71)</f>
      </c>
      <c r="O71" s="490">
        <f>IF('[1]Tasa de Falla'!IQ71=0,"",'[1]Tasa de Falla'!IQ71)</f>
      </c>
      <c r="P71" s="490">
        <f>IF('[1]Tasa de Falla'!IR71=0,"",'[1]Tasa de Falla'!IR71)</f>
        <v>1</v>
      </c>
      <c r="Q71" s="490">
        <f>IF('[1]Tasa de Falla'!IS71=0,"",'[1]Tasa de Falla'!IS71)</f>
      </c>
      <c r="R71" s="490">
        <f>IF('[1]Tasa de Falla'!IT71=0,"",'[1]Tasa de Falla'!IT71)</f>
        <v>1</v>
      </c>
      <c r="S71" s="491"/>
      <c r="T71" s="488"/>
    </row>
    <row r="72" spans="2:20" s="482" customFormat="1" ht="19.5" customHeight="1">
      <c r="B72" s="483"/>
      <c r="C72" s="489">
        <f>'[1]Tasa de Falla'!C72</f>
        <v>54</v>
      </c>
      <c r="D72" s="489" t="str">
        <f>'[1]Tasa de Falla'!D72</f>
        <v>LOS PIZARROS - LA COCHA</v>
      </c>
      <c r="E72" s="489">
        <f>'[1]Tasa de Falla'!E72</f>
        <v>132</v>
      </c>
      <c r="F72" s="489">
        <f>'[1]Tasa de Falla'!F72</f>
        <v>6.5</v>
      </c>
      <c r="G72" s="490">
        <f>IF('[1]Tasa de Falla'!II72=0,"",'[1]Tasa de Falla'!II72)</f>
      </c>
      <c r="H72" s="490">
        <f>IF('[1]Tasa de Falla'!IJ72=0,"",'[1]Tasa de Falla'!IJ72)</f>
      </c>
      <c r="I72" s="490">
        <f>IF('[1]Tasa de Falla'!IK72=0,"",'[1]Tasa de Falla'!IK72)</f>
      </c>
      <c r="J72" s="490">
        <f>IF('[1]Tasa de Falla'!IL72=0,"",'[1]Tasa de Falla'!IL72)</f>
      </c>
      <c r="K72" s="490">
        <f>IF('[1]Tasa de Falla'!IM72=0,"",'[1]Tasa de Falla'!IM72)</f>
      </c>
      <c r="L72" s="490">
        <f>IF('[1]Tasa de Falla'!IN72=0,"",'[1]Tasa de Falla'!IN72)</f>
      </c>
      <c r="M72" s="490">
        <f>IF('[1]Tasa de Falla'!IO72=0,"",'[1]Tasa de Falla'!IO72)</f>
      </c>
      <c r="N72" s="490">
        <f>IF('[1]Tasa de Falla'!IP72=0,"",'[1]Tasa de Falla'!IP72)</f>
      </c>
      <c r="O72" s="490">
        <f>IF('[1]Tasa de Falla'!IQ72=0,"",'[1]Tasa de Falla'!IQ72)</f>
      </c>
      <c r="P72" s="490">
        <f>IF('[1]Tasa de Falla'!IR72=0,"",'[1]Tasa de Falla'!IR72)</f>
      </c>
      <c r="Q72" s="490">
        <f>IF('[1]Tasa de Falla'!IS72=0,"",'[1]Tasa de Falla'!IS72)</f>
      </c>
      <c r="R72" s="490">
        <f>IF('[1]Tasa de Falla'!IT72=0,"",'[1]Tasa de Falla'!IT72)</f>
      </c>
      <c r="S72" s="491"/>
      <c r="T72" s="488"/>
    </row>
    <row r="73" spans="2:20" s="482" customFormat="1" ht="19.5" customHeight="1">
      <c r="B73" s="483"/>
      <c r="C73" s="489">
        <f>'[1]Tasa de Falla'!C73</f>
        <v>55</v>
      </c>
      <c r="D73" s="489" t="str">
        <f>'[1]Tasa de Falla'!D73</f>
        <v>HUACRA - LOS PIZARROS</v>
      </c>
      <c r="E73" s="489">
        <f>'[1]Tasa de Falla'!E73</f>
        <v>132</v>
      </c>
      <c r="F73" s="489">
        <f>'[1]Tasa de Falla'!F73</f>
        <v>28.5</v>
      </c>
      <c r="G73" s="490">
        <f>IF('[1]Tasa de Falla'!II73=0,"",'[1]Tasa de Falla'!II73)</f>
      </c>
      <c r="H73" s="490">
        <f>IF('[1]Tasa de Falla'!IJ73=0,"",'[1]Tasa de Falla'!IJ73)</f>
      </c>
      <c r="I73" s="490">
        <f>IF('[1]Tasa de Falla'!IK73=0,"",'[1]Tasa de Falla'!IK73)</f>
      </c>
      <c r="J73" s="490">
        <f>IF('[1]Tasa de Falla'!IL73=0,"",'[1]Tasa de Falla'!IL73)</f>
      </c>
      <c r="K73" s="490">
        <f>IF('[1]Tasa de Falla'!IM73=0,"",'[1]Tasa de Falla'!IM73)</f>
      </c>
      <c r="L73" s="490">
        <f>IF('[1]Tasa de Falla'!IN73=0,"",'[1]Tasa de Falla'!IN73)</f>
      </c>
      <c r="M73" s="490">
        <f>IF('[1]Tasa de Falla'!IO73=0,"",'[1]Tasa de Falla'!IO73)</f>
      </c>
      <c r="N73" s="490">
        <f>IF('[1]Tasa de Falla'!IP73=0,"",'[1]Tasa de Falla'!IP73)</f>
      </c>
      <c r="O73" s="490">
        <f>IF('[1]Tasa de Falla'!IQ73=0,"",'[1]Tasa de Falla'!IQ73)</f>
      </c>
      <c r="P73" s="490">
        <f>IF('[1]Tasa de Falla'!IR73=0,"",'[1]Tasa de Falla'!IR73)</f>
      </c>
      <c r="Q73" s="490">
        <f>IF('[1]Tasa de Falla'!IS73=0,"",'[1]Tasa de Falla'!IS73)</f>
      </c>
      <c r="R73" s="490">
        <f>IF('[1]Tasa de Falla'!IT73=0,"",'[1]Tasa de Falla'!IT73)</f>
        <v>1</v>
      </c>
      <c r="S73" s="491"/>
      <c r="T73" s="488"/>
    </row>
    <row r="74" spans="2:20" s="482" customFormat="1" ht="19.5" customHeight="1">
      <c r="B74" s="483"/>
      <c r="C74" s="489">
        <f>'[1]Tasa de Falla'!C74</f>
        <v>56</v>
      </c>
      <c r="D74" s="489" t="str">
        <f>'[1]Tasa de Falla'!D74</f>
        <v>CEVIL POZO - AVELLANEDA</v>
      </c>
      <c r="E74" s="489">
        <f>'[1]Tasa de Falla'!E74</f>
        <v>132</v>
      </c>
      <c r="F74" s="489">
        <f>'[1]Tasa de Falla'!F74</f>
        <v>8</v>
      </c>
      <c r="G74" s="490">
        <f>IF('[1]Tasa de Falla'!II74=0,"",'[1]Tasa de Falla'!II74)</f>
      </c>
      <c r="H74" s="490">
        <f>IF('[1]Tasa de Falla'!IJ74=0,"",'[1]Tasa de Falla'!IJ74)</f>
      </c>
      <c r="I74" s="490">
        <f>IF('[1]Tasa de Falla'!IK74=0,"",'[1]Tasa de Falla'!IK74)</f>
      </c>
      <c r="J74" s="490">
        <f>IF('[1]Tasa de Falla'!IL74=0,"",'[1]Tasa de Falla'!IL74)</f>
      </c>
      <c r="K74" s="490">
        <f>IF('[1]Tasa de Falla'!IM74=0,"",'[1]Tasa de Falla'!IM74)</f>
      </c>
      <c r="L74" s="490">
        <f>IF('[1]Tasa de Falla'!IN74=0,"",'[1]Tasa de Falla'!IN74)</f>
      </c>
      <c r="M74" s="490">
        <f>IF('[1]Tasa de Falla'!IO74=0,"",'[1]Tasa de Falla'!IO74)</f>
      </c>
      <c r="N74" s="490">
        <f>IF('[1]Tasa de Falla'!IP74=0,"",'[1]Tasa de Falla'!IP74)</f>
      </c>
      <c r="O74" s="490">
        <f>IF('[1]Tasa de Falla'!IQ74=0,"",'[1]Tasa de Falla'!IQ74)</f>
      </c>
      <c r="P74" s="490">
        <f>IF('[1]Tasa de Falla'!IR74=0,"",'[1]Tasa de Falla'!IR74)</f>
      </c>
      <c r="Q74" s="490">
        <f>IF('[1]Tasa de Falla'!IS74=0,"",'[1]Tasa de Falla'!IS74)</f>
      </c>
      <c r="R74" s="490">
        <f>IF('[1]Tasa de Falla'!IT74=0,"",'[1]Tasa de Falla'!IT74)</f>
      </c>
      <c r="S74" s="491"/>
      <c r="T74" s="488"/>
    </row>
    <row r="75" spans="2:20" s="482" customFormat="1" ht="19.5" customHeight="1">
      <c r="B75" s="483"/>
      <c r="C75" s="489">
        <f>'[1]Tasa de Falla'!C75</f>
        <v>57</v>
      </c>
      <c r="D75" s="489" t="str">
        <f>'[1]Tasa de Falla'!D75</f>
        <v>CABRA CORRAL - SALTA ESTE</v>
      </c>
      <c r="E75" s="489">
        <f>'[1]Tasa de Falla'!E75</f>
        <v>132</v>
      </c>
      <c r="F75" s="489">
        <f>'[1]Tasa de Falla'!F75</f>
        <v>55</v>
      </c>
      <c r="G75" s="490">
        <f>IF('[1]Tasa de Falla'!II75=0,"",'[1]Tasa de Falla'!II75)</f>
        <v>1</v>
      </c>
      <c r="H75" s="490">
        <f>IF('[1]Tasa de Falla'!IJ75=0,"",'[1]Tasa de Falla'!IJ75)</f>
        <v>1</v>
      </c>
      <c r="I75" s="490">
        <f>IF('[1]Tasa de Falla'!IK75=0,"",'[1]Tasa de Falla'!IK75)</f>
      </c>
      <c r="J75" s="490">
        <f>IF('[1]Tasa de Falla'!IL75=0,"",'[1]Tasa de Falla'!IL75)</f>
      </c>
      <c r="K75" s="490">
        <f>IF('[1]Tasa de Falla'!IM75=0,"",'[1]Tasa de Falla'!IM75)</f>
        <v>2</v>
      </c>
      <c r="L75" s="490">
        <f>IF('[1]Tasa de Falla'!IN75=0,"",'[1]Tasa de Falla'!IN75)</f>
      </c>
      <c r="M75" s="490">
        <f>IF('[1]Tasa de Falla'!IO75=0,"",'[1]Tasa de Falla'!IO75)</f>
      </c>
      <c r="N75" s="490">
        <f>IF('[1]Tasa de Falla'!IP75=0,"",'[1]Tasa de Falla'!IP75)</f>
      </c>
      <c r="O75" s="490">
        <f>IF('[1]Tasa de Falla'!IQ75=0,"",'[1]Tasa de Falla'!IQ75)</f>
      </c>
      <c r="P75" s="490">
        <f>IF('[1]Tasa de Falla'!IR75=0,"",'[1]Tasa de Falla'!IR75)</f>
        <v>1</v>
      </c>
      <c r="Q75" s="490">
        <f>IF('[1]Tasa de Falla'!IS75=0,"",'[1]Tasa de Falla'!IS75)</f>
      </c>
      <c r="R75" s="490">
        <f>IF('[1]Tasa de Falla'!IT75=0,"",'[1]Tasa de Falla'!IT75)</f>
      </c>
      <c r="S75" s="491"/>
      <c r="T75" s="488"/>
    </row>
    <row r="76" spans="2:20" s="482" customFormat="1" ht="19.5" customHeight="1">
      <c r="B76" s="483"/>
      <c r="C76" s="489">
        <f>'[1]Tasa de Falla'!C76</f>
        <v>58</v>
      </c>
      <c r="D76" s="489" t="str">
        <f>'[1]Tasa de Falla'!D76</f>
        <v>SALTA ESTE - SALTA SUR</v>
      </c>
      <c r="E76" s="489">
        <f>'[1]Tasa de Falla'!E76</f>
        <v>132</v>
      </c>
      <c r="F76" s="489">
        <f>'[1]Tasa de Falla'!F76</f>
        <v>7</v>
      </c>
      <c r="G76" s="490">
        <f>IF('[1]Tasa de Falla'!II76=0,"",'[1]Tasa de Falla'!II76)</f>
      </c>
      <c r="H76" s="490">
        <f>IF('[1]Tasa de Falla'!IJ76=0,"",'[1]Tasa de Falla'!IJ76)</f>
      </c>
      <c r="I76" s="490">
        <f>IF('[1]Tasa de Falla'!IK76=0,"",'[1]Tasa de Falla'!IK76)</f>
      </c>
      <c r="J76" s="490">
        <f>IF('[1]Tasa de Falla'!IL76=0,"",'[1]Tasa de Falla'!IL76)</f>
      </c>
      <c r="K76" s="490">
        <f>IF('[1]Tasa de Falla'!IM76=0,"",'[1]Tasa de Falla'!IM76)</f>
      </c>
      <c r="L76" s="490">
        <f>IF('[1]Tasa de Falla'!IN76=0,"",'[1]Tasa de Falla'!IN76)</f>
      </c>
      <c r="M76" s="490">
        <f>IF('[1]Tasa de Falla'!IO76=0,"",'[1]Tasa de Falla'!IO76)</f>
      </c>
      <c r="N76" s="490">
        <f>IF('[1]Tasa de Falla'!IP76=0,"",'[1]Tasa de Falla'!IP76)</f>
      </c>
      <c r="O76" s="490">
        <f>IF('[1]Tasa de Falla'!IQ76=0,"",'[1]Tasa de Falla'!IQ76)</f>
      </c>
      <c r="P76" s="490">
        <f>IF('[1]Tasa de Falla'!IR76=0,"",'[1]Tasa de Falla'!IR76)</f>
      </c>
      <c r="Q76" s="490">
        <f>IF('[1]Tasa de Falla'!IS76=0,"",'[1]Tasa de Falla'!IS76)</f>
      </c>
      <c r="R76" s="490">
        <f>IF('[1]Tasa de Falla'!IT76=0,"",'[1]Tasa de Falla'!IT76)</f>
      </c>
      <c r="S76" s="491"/>
      <c r="T76" s="488"/>
    </row>
    <row r="77" spans="2:20" s="482" customFormat="1" ht="19.5" customHeight="1">
      <c r="B77" s="483"/>
      <c r="C77" s="489">
        <f>'[1]Tasa de Falla'!C77</f>
        <v>59</v>
      </c>
      <c r="D77" s="489" t="str">
        <f>'[1]Tasa de Falla'!D77</f>
        <v>V. QUINTEROS - ACONQUIJA - ANDALGALA</v>
      </c>
      <c r="E77" s="489">
        <f>'[1]Tasa de Falla'!E77</f>
        <v>132</v>
      </c>
      <c r="F77" s="489">
        <f>'[1]Tasa de Falla'!F77</f>
        <v>102</v>
      </c>
      <c r="G77" s="490">
        <f>IF('[1]Tasa de Falla'!II77=0,"",'[1]Tasa de Falla'!II77)</f>
        <v>1</v>
      </c>
      <c r="H77" s="490">
        <f>IF('[1]Tasa de Falla'!IJ77=0,"",'[1]Tasa de Falla'!IJ77)</f>
      </c>
      <c r="I77" s="490">
        <f>IF('[1]Tasa de Falla'!IK77=0,"",'[1]Tasa de Falla'!IK77)</f>
      </c>
      <c r="J77" s="490">
        <f>IF('[1]Tasa de Falla'!IL77=0,"",'[1]Tasa de Falla'!IL77)</f>
      </c>
      <c r="K77" s="490">
        <f>IF('[1]Tasa de Falla'!IM77=0,"",'[1]Tasa de Falla'!IM77)</f>
      </c>
      <c r="L77" s="490">
        <f>IF('[1]Tasa de Falla'!IN77=0,"",'[1]Tasa de Falla'!IN77)</f>
      </c>
      <c r="M77" s="490">
        <f>IF('[1]Tasa de Falla'!IO77=0,"",'[1]Tasa de Falla'!IO77)</f>
      </c>
      <c r="N77" s="490">
        <f>IF('[1]Tasa de Falla'!IP77=0,"",'[1]Tasa de Falla'!IP77)</f>
      </c>
      <c r="O77" s="490">
        <f>IF('[1]Tasa de Falla'!IQ77=0,"",'[1]Tasa de Falla'!IQ77)</f>
        <v>1</v>
      </c>
      <c r="P77" s="490">
        <f>IF('[1]Tasa de Falla'!IR77=0,"",'[1]Tasa de Falla'!IR77)</f>
      </c>
      <c r="Q77" s="490">
        <f>IF('[1]Tasa de Falla'!IS77=0,"",'[1]Tasa de Falla'!IS77)</f>
      </c>
      <c r="R77" s="490">
        <f>IF('[1]Tasa de Falla'!IT77=0,"",'[1]Tasa de Falla'!IT77)</f>
      </c>
      <c r="S77" s="491"/>
      <c r="T77" s="488"/>
    </row>
    <row r="78" spans="2:20" s="482" customFormat="1" ht="19.5" customHeight="1">
      <c r="B78" s="483"/>
      <c r="C78" s="489">
        <f>'[1]Tasa de Falla'!C78</f>
        <v>60</v>
      </c>
      <c r="D78" s="489" t="str">
        <f>'[1]Tasa de Falla'!D78</f>
        <v>ANDALGALA - BELEN</v>
      </c>
      <c r="E78" s="489">
        <f>'[1]Tasa de Falla'!E78</f>
        <v>132</v>
      </c>
      <c r="F78" s="489">
        <f>'[1]Tasa de Falla'!F78</f>
        <v>80.3</v>
      </c>
      <c r="G78" s="490">
        <f>IF('[1]Tasa de Falla'!II78=0,"",'[1]Tasa de Falla'!II78)</f>
        <v>1</v>
      </c>
      <c r="H78" s="490">
        <f>IF('[1]Tasa de Falla'!IJ78=0,"",'[1]Tasa de Falla'!IJ78)</f>
      </c>
      <c r="I78" s="490">
        <f>IF('[1]Tasa de Falla'!IK78=0,"",'[1]Tasa de Falla'!IK78)</f>
      </c>
      <c r="J78" s="490">
        <f>IF('[1]Tasa de Falla'!IL78=0,"",'[1]Tasa de Falla'!IL78)</f>
      </c>
      <c r="K78" s="490">
        <f>IF('[1]Tasa de Falla'!IM78=0,"",'[1]Tasa de Falla'!IM78)</f>
      </c>
      <c r="L78" s="490">
        <f>IF('[1]Tasa de Falla'!IN78=0,"",'[1]Tasa de Falla'!IN78)</f>
      </c>
      <c r="M78" s="490">
        <f>IF('[1]Tasa de Falla'!IO78=0,"",'[1]Tasa de Falla'!IO78)</f>
      </c>
      <c r="N78" s="490">
        <f>IF('[1]Tasa de Falla'!IP78=0,"",'[1]Tasa de Falla'!IP78)</f>
      </c>
      <c r="O78" s="490">
        <f>IF('[1]Tasa de Falla'!IQ78=0,"",'[1]Tasa de Falla'!IQ78)</f>
      </c>
      <c r="P78" s="490">
        <f>IF('[1]Tasa de Falla'!IR78=0,"",'[1]Tasa de Falla'!IR78)</f>
      </c>
      <c r="Q78" s="490">
        <f>IF('[1]Tasa de Falla'!IS78=0,"",'[1]Tasa de Falla'!IS78)</f>
      </c>
      <c r="R78" s="490">
        <f>IF('[1]Tasa de Falla'!IT78=0,"",'[1]Tasa de Falla'!IT78)</f>
      </c>
      <c r="S78" s="491"/>
      <c r="T78" s="488"/>
    </row>
    <row r="79" spans="2:20" s="482" customFormat="1" ht="19.5" customHeight="1">
      <c r="B79" s="483"/>
      <c r="C79" s="489">
        <f>'[1]Tasa de Falla'!C79</f>
        <v>61</v>
      </c>
      <c r="D79" s="489" t="str">
        <f>'[1]Tasa de Falla'!D79</f>
        <v>TUCUMAN NORTE - TRANCAS</v>
      </c>
      <c r="E79" s="489">
        <f>'[1]Tasa de Falla'!E79</f>
        <v>132</v>
      </c>
      <c r="F79" s="489">
        <f>'[1]Tasa de Falla'!F79</f>
        <v>75</v>
      </c>
      <c r="G79" s="490">
        <f>IF('[1]Tasa de Falla'!II79=0,"",'[1]Tasa de Falla'!II79)</f>
      </c>
      <c r="H79" s="490">
        <f>IF('[1]Tasa de Falla'!IJ79=0,"",'[1]Tasa de Falla'!IJ79)</f>
        <v>1</v>
      </c>
      <c r="I79" s="490">
        <f>IF('[1]Tasa de Falla'!IK79=0,"",'[1]Tasa de Falla'!IK79)</f>
      </c>
      <c r="J79" s="490">
        <f>IF('[1]Tasa de Falla'!IL79=0,"",'[1]Tasa de Falla'!IL79)</f>
      </c>
      <c r="K79" s="490">
        <f>IF('[1]Tasa de Falla'!IM79=0,"",'[1]Tasa de Falla'!IM79)</f>
      </c>
      <c r="L79" s="490">
        <f>IF('[1]Tasa de Falla'!IN79=0,"",'[1]Tasa de Falla'!IN79)</f>
      </c>
      <c r="M79" s="490">
        <f>IF('[1]Tasa de Falla'!IO79=0,"",'[1]Tasa de Falla'!IO79)</f>
      </c>
      <c r="N79" s="490">
        <f>IF('[1]Tasa de Falla'!IP79=0,"",'[1]Tasa de Falla'!IP79)</f>
      </c>
      <c r="O79" s="490">
        <f>IF('[1]Tasa de Falla'!IQ79=0,"",'[1]Tasa de Falla'!IQ79)</f>
      </c>
      <c r="P79" s="490">
        <f>IF('[1]Tasa de Falla'!IR79=0,"",'[1]Tasa de Falla'!IR79)</f>
      </c>
      <c r="Q79" s="490">
        <f>IF('[1]Tasa de Falla'!IS79=0,"",'[1]Tasa de Falla'!IS79)</f>
      </c>
      <c r="R79" s="490">
        <f>IF('[1]Tasa de Falla'!IT79=0,"",'[1]Tasa de Falla'!IT79)</f>
      </c>
      <c r="S79" s="491"/>
      <c r="T79" s="488"/>
    </row>
    <row r="80" spans="2:20" s="482" customFormat="1" ht="19.5" customHeight="1">
      <c r="B80" s="483"/>
      <c r="C80" s="489">
        <f>'[1]Tasa de Falla'!C80</f>
        <v>62</v>
      </c>
      <c r="D80" s="489" t="str">
        <f>'[1]Tasa de Falla'!D80</f>
        <v>CABRA CORRAL - TRANCAS</v>
      </c>
      <c r="E80" s="489">
        <f>'[1]Tasa de Falla'!E80</f>
        <v>132</v>
      </c>
      <c r="F80" s="489">
        <f>'[1]Tasa de Falla'!F80</f>
        <v>115</v>
      </c>
      <c r="G80" s="490" t="str">
        <f>IF('[1]Tasa de Falla'!II80=0,"",'[1]Tasa de Falla'!II80)</f>
        <v>XXXX</v>
      </c>
      <c r="H80" s="490" t="str">
        <f>IF('[1]Tasa de Falla'!IJ80=0,"",'[1]Tasa de Falla'!IJ80)</f>
        <v>XXXX</v>
      </c>
      <c r="I80" s="490" t="str">
        <f>IF('[1]Tasa de Falla'!IK80=0,"",'[1]Tasa de Falla'!IK80)</f>
        <v>XXXX</v>
      </c>
      <c r="J80" s="490" t="str">
        <f>IF('[1]Tasa de Falla'!IL80=0,"",'[1]Tasa de Falla'!IL80)</f>
        <v>XXXX</v>
      </c>
      <c r="K80" s="490" t="str">
        <f>IF('[1]Tasa de Falla'!IM80=0,"",'[1]Tasa de Falla'!IM80)</f>
        <v>XXXX</v>
      </c>
      <c r="L80" s="490" t="str">
        <f>IF('[1]Tasa de Falla'!IN80=0,"",'[1]Tasa de Falla'!IN80)</f>
        <v>XXXX</v>
      </c>
      <c r="M80" s="490" t="str">
        <f>IF('[1]Tasa de Falla'!IO80=0,"",'[1]Tasa de Falla'!IO80)</f>
        <v>XXXX</v>
      </c>
      <c r="N80" s="490" t="str">
        <f>IF('[1]Tasa de Falla'!IP80=0,"",'[1]Tasa de Falla'!IP80)</f>
        <v>XXXX</v>
      </c>
      <c r="O80" s="490" t="str">
        <f>IF('[1]Tasa de Falla'!IQ80=0,"",'[1]Tasa de Falla'!IQ80)</f>
        <v>XXXX</v>
      </c>
      <c r="P80" s="490" t="str">
        <f>IF('[1]Tasa de Falla'!IR80=0,"",'[1]Tasa de Falla'!IR80)</f>
        <v>XXXX</v>
      </c>
      <c r="Q80" s="490" t="str">
        <f>IF('[1]Tasa de Falla'!IS80=0,"",'[1]Tasa de Falla'!IS80)</f>
        <v>XXXX</v>
      </c>
      <c r="R80" s="490" t="str">
        <f>IF('[1]Tasa de Falla'!IT80=0,"",'[1]Tasa de Falla'!IT80)</f>
        <v>XXXX</v>
      </c>
      <c r="S80" s="491"/>
      <c r="T80" s="488"/>
    </row>
    <row r="81" spans="2:20" s="482" customFormat="1" ht="19.5" customHeight="1">
      <c r="B81" s="483"/>
      <c r="C81" s="489">
        <f>'[1]Tasa de Falla'!C81</f>
        <v>63</v>
      </c>
      <c r="D81" s="489" t="str">
        <f>'[1]Tasa de Falla'!D81</f>
        <v>LAS MADERAS - JUJUY SUR</v>
      </c>
      <c r="E81" s="489">
        <f>'[1]Tasa de Falla'!E81</f>
        <v>132</v>
      </c>
      <c r="F81" s="489">
        <f>'[1]Tasa de Falla'!F81</f>
        <v>29</v>
      </c>
      <c r="G81" s="490">
        <f>IF('[1]Tasa de Falla'!II81=0,"",'[1]Tasa de Falla'!II81)</f>
        <v>1</v>
      </c>
      <c r="H81" s="490">
        <f>IF('[1]Tasa de Falla'!IJ81=0,"",'[1]Tasa de Falla'!IJ81)</f>
      </c>
      <c r="I81" s="490">
        <f>IF('[1]Tasa de Falla'!IK81=0,"",'[1]Tasa de Falla'!IK81)</f>
      </c>
      <c r="J81" s="490">
        <f>IF('[1]Tasa de Falla'!IL81=0,"",'[1]Tasa de Falla'!IL81)</f>
      </c>
      <c r="K81" s="490">
        <f>IF('[1]Tasa de Falla'!IM81=0,"",'[1]Tasa de Falla'!IM81)</f>
      </c>
      <c r="L81" s="490">
        <f>IF('[1]Tasa de Falla'!IN81=0,"",'[1]Tasa de Falla'!IN81)</f>
      </c>
      <c r="M81" s="490">
        <f>IF('[1]Tasa de Falla'!IO81=0,"",'[1]Tasa de Falla'!IO81)</f>
      </c>
      <c r="N81" s="490">
        <f>IF('[1]Tasa de Falla'!IP81=0,"",'[1]Tasa de Falla'!IP81)</f>
      </c>
      <c r="O81" s="490">
        <f>IF('[1]Tasa de Falla'!IQ81=0,"",'[1]Tasa de Falla'!IQ81)</f>
      </c>
      <c r="P81" s="490">
        <f>IF('[1]Tasa de Falla'!IR81=0,"",'[1]Tasa de Falla'!IR81)</f>
      </c>
      <c r="Q81" s="490">
        <f>IF('[1]Tasa de Falla'!IS81=0,"",'[1]Tasa de Falla'!IS81)</f>
      </c>
      <c r="R81" s="490">
        <f>IF('[1]Tasa de Falla'!IT81=0,"",'[1]Tasa de Falla'!IT81)</f>
        <v>1</v>
      </c>
      <c r="S81" s="491"/>
      <c r="T81" s="488"/>
    </row>
    <row r="82" spans="2:20" s="482" customFormat="1" ht="19.5" customHeight="1">
      <c r="B82" s="483"/>
      <c r="C82" s="489">
        <f>'[1]Tasa de Falla'!C82</f>
        <v>64</v>
      </c>
      <c r="D82" s="489" t="str">
        <f>'[1]Tasa de Falla'!D82</f>
        <v>BELEN - TINOGASTA</v>
      </c>
      <c r="E82" s="489">
        <f>'[1]Tasa de Falla'!E82</f>
        <v>132</v>
      </c>
      <c r="F82" s="489">
        <f>'[1]Tasa de Falla'!F82</f>
        <v>72</v>
      </c>
      <c r="G82" s="490">
        <f>IF('[1]Tasa de Falla'!II82=0,"",'[1]Tasa de Falla'!II82)</f>
        <v>2</v>
      </c>
      <c r="H82" s="490">
        <f>IF('[1]Tasa de Falla'!IJ82=0,"",'[1]Tasa de Falla'!IJ82)</f>
      </c>
      <c r="I82" s="490">
        <f>IF('[1]Tasa de Falla'!IK82=0,"",'[1]Tasa de Falla'!IK82)</f>
      </c>
      <c r="J82" s="490">
        <f>IF('[1]Tasa de Falla'!IL82=0,"",'[1]Tasa de Falla'!IL82)</f>
      </c>
      <c r="K82" s="490">
        <f>IF('[1]Tasa de Falla'!IM82=0,"",'[1]Tasa de Falla'!IM82)</f>
      </c>
      <c r="L82" s="490">
        <f>IF('[1]Tasa de Falla'!IN82=0,"",'[1]Tasa de Falla'!IN82)</f>
      </c>
      <c r="M82" s="490">
        <f>IF('[1]Tasa de Falla'!IO82=0,"",'[1]Tasa de Falla'!IO82)</f>
      </c>
      <c r="N82" s="490">
        <f>IF('[1]Tasa de Falla'!IP82=0,"",'[1]Tasa de Falla'!IP82)</f>
      </c>
      <c r="O82" s="490">
        <f>IF('[1]Tasa de Falla'!IQ82=0,"",'[1]Tasa de Falla'!IQ82)</f>
      </c>
      <c r="P82" s="490">
        <f>IF('[1]Tasa de Falla'!IR82=0,"",'[1]Tasa de Falla'!IR82)</f>
      </c>
      <c r="Q82" s="490">
        <f>IF('[1]Tasa de Falla'!IS82=0,"",'[1]Tasa de Falla'!IS82)</f>
        <v>1</v>
      </c>
      <c r="R82" s="490">
        <f>IF('[1]Tasa de Falla'!IT82=0,"",'[1]Tasa de Falla'!IT82)</f>
      </c>
      <c r="S82" s="491"/>
      <c r="T82" s="488"/>
    </row>
    <row r="83" spans="2:20" s="482" customFormat="1" ht="19.5" customHeight="1">
      <c r="B83" s="483"/>
      <c r="C83" s="489">
        <f>'[1]Tasa de Falla'!C83</f>
        <v>65</v>
      </c>
      <c r="D83" s="489" t="str">
        <f>'[1]Tasa de Falla'!D83</f>
        <v>BURRUYACU - CEVIL POZO</v>
      </c>
      <c r="E83" s="489">
        <f>'[1]Tasa de Falla'!E83</f>
        <v>132</v>
      </c>
      <c r="F83" s="489">
        <f>'[1]Tasa de Falla'!F83</f>
        <v>56</v>
      </c>
      <c r="G83" s="490">
        <f>IF('[1]Tasa de Falla'!II83=0,"",'[1]Tasa de Falla'!II83)</f>
      </c>
      <c r="H83" s="490">
        <f>IF('[1]Tasa de Falla'!IJ83=0,"",'[1]Tasa de Falla'!IJ83)</f>
      </c>
      <c r="I83" s="490">
        <f>IF('[1]Tasa de Falla'!IK83=0,"",'[1]Tasa de Falla'!IK83)</f>
      </c>
      <c r="J83" s="490">
        <f>IF('[1]Tasa de Falla'!IL83=0,"",'[1]Tasa de Falla'!IL83)</f>
      </c>
      <c r="K83" s="490">
        <f>IF('[1]Tasa de Falla'!IM83=0,"",'[1]Tasa de Falla'!IM83)</f>
      </c>
      <c r="L83" s="490">
        <f>IF('[1]Tasa de Falla'!IN83=0,"",'[1]Tasa de Falla'!IN83)</f>
      </c>
      <c r="M83" s="490">
        <f>IF('[1]Tasa de Falla'!IO83=0,"",'[1]Tasa de Falla'!IO83)</f>
      </c>
      <c r="N83" s="490">
        <f>IF('[1]Tasa de Falla'!IP83=0,"",'[1]Tasa de Falla'!IP83)</f>
      </c>
      <c r="O83" s="490">
        <f>IF('[1]Tasa de Falla'!IQ83=0,"",'[1]Tasa de Falla'!IQ83)</f>
      </c>
      <c r="P83" s="490">
        <f>IF('[1]Tasa de Falla'!IR83=0,"",'[1]Tasa de Falla'!IR83)</f>
        <v>1</v>
      </c>
      <c r="Q83" s="490">
        <f>IF('[1]Tasa de Falla'!IS83=0,"",'[1]Tasa de Falla'!IS83)</f>
      </c>
      <c r="R83" s="490">
        <f>IF('[1]Tasa de Falla'!IT83=0,"",'[1]Tasa de Falla'!IT83)</f>
      </c>
      <c r="S83" s="491"/>
      <c r="T83" s="488"/>
    </row>
    <row r="84" spans="2:20" s="482" customFormat="1" ht="19.5" customHeight="1">
      <c r="B84" s="483"/>
      <c r="C84" s="489">
        <f>'[1]Tasa de Falla'!C84</f>
        <v>66</v>
      </c>
      <c r="D84" s="489" t="str">
        <f>'[1]Tasa de Falla'!D84</f>
        <v>GÜEMES - BURRUYACU</v>
      </c>
      <c r="E84" s="489">
        <f>'[1]Tasa de Falla'!E84</f>
        <v>132</v>
      </c>
      <c r="F84" s="489">
        <f>'[1]Tasa de Falla'!F84</f>
        <v>235.1</v>
      </c>
      <c r="G84" s="490" t="str">
        <f>IF('[1]Tasa de Falla'!II84=0,"",'[1]Tasa de Falla'!II84)</f>
        <v>XXXX</v>
      </c>
      <c r="H84" s="490" t="str">
        <f>IF('[1]Tasa de Falla'!IJ84=0,"",'[1]Tasa de Falla'!IJ84)</f>
        <v>XXXX</v>
      </c>
      <c r="I84" s="490" t="str">
        <f>IF('[1]Tasa de Falla'!IK84=0,"",'[1]Tasa de Falla'!IK84)</f>
        <v>XXXX</v>
      </c>
      <c r="J84" s="490" t="str">
        <f>IF('[1]Tasa de Falla'!IL84=0,"",'[1]Tasa de Falla'!IL84)</f>
        <v>XXXX</v>
      </c>
      <c r="K84" s="490" t="str">
        <f>IF('[1]Tasa de Falla'!IM84=0,"",'[1]Tasa de Falla'!IM84)</f>
        <v>XXXX</v>
      </c>
      <c r="L84" s="490" t="str">
        <f>IF('[1]Tasa de Falla'!IN84=0,"",'[1]Tasa de Falla'!IN84)</f>
        <v>XXXX</v>
      </c>
      <c r="M84" s="490" t="str">
        <f>IF('[1]Tasa de Falla'!IO84=0,"",'[1]Tasa de Falla'!IO84)</f>
        <v>XXXX</v>
      </c>
      <c r="N84" s="490" t="str">
        <f>IF('[1]Tasa de Falla'!IP84=0,"",'[1]Tasa de Falla'!IP84)</f>
        <v>XXXX</v>
      </c>
      <c r="O84" s="490" t="str">
        <f>IF('[1]Tasa de Falla'!IQ84=0,"",'[1]Tasa de Falla'!IQ84)</f>
        <v>XXXX</v>
      </c>
      <c r="P84" s="490" t="str">
        <f>IF('[1]Tasa de Falla'!IR84=0,"",'[1]Tasa de Falla'!IR84)</f>
        <v>XXXX</v>
      </c>
      <c r="Q84" s="490" t="str">
        <f>IF('[1]Tasa de Falla'!IS84=0,"",'[1]Tasa de Falla'!IS84)</f>
        <v>XXXX</v>
      </c>
      <c r="R84" s="490" t="str">
        <f>IF('[1]Tasa de Falla'!IT84=0,"",'[1]Tasa de Falla'!IT84)</f>
        <v>XXXX</v>
      </c>
      <c r="S84" s="491"/>
      <c r="T84" s="488"/>
    </row>
    <row r="85" spans="2:20" s="482" customFormat="1" ht="19.5" customHeight="1">
      <c r="B85" s="483"/>
      <c r="C85" s="489">
        <f>'[1]Tasa de Falla'!C85</f>
        <v>67</v>
      </c>
      <c r="D85" s="489" t="str">
        <f>'[1]Tasa de Falla'!D85</f>
        <v>FRIAS - RECREO</v>
      </c>
      <c r="E85" s="489">
        <f>'[1]Tasa de Falla'!E85</f>
        <v>132</v>
      </c>
      <c r="F85" s="489">
        <f>'[1]Tasa de Falla'!F85</f>
        <v>74.54</v>
      </c>
      <c r="G85" s="490">
        <f>IF('[1]Tasa de Falla'!II85=0,"",'[1]Tasa de Falla'!II85)</f>
        <v>1</v>
      </c>
      <c r="H85" s="490">
        <f>IF('[1]Tasa de Falla'!IJ85=0,"",'[1]Tasa de Falla'!IJ85)</f>
      </c>
      <c r="I85" s="490">
        <f>IF('[1]Tasa de Falla'!IK85=0,"",'[1]Tasa de Falla'!IK85)</f>
      </c>
      <c r="J85" s="490">
        <f>IF('[1]Tasa de Falla'!IL85=0,"",'[1]Tasa de Falla'!IL85)</f>
      </c>
      <c r="K85" s="490">
        <f>IF('[1]Tasa de Falla'!IM85=0,"",'[1]Tasa de Falla'!IM85)</f>
      </c>
      <c r="L85" s="490">
        <f>IF('[1]Tasa de Falla'!IN85=0,"",'[1]Tasa de Falla'!IN85)</f>
      </c>
      <c r="M85" s="490">
        <f>IF('[1]Tasa de Falla'!IO85=0,"",'[1]Tasa de Falla'!IO85)</f>
      </c>
      <c r="N85" s="490">
        <f>IF('[1]Tasa de Falla'!IP85=0,"",'[1]Tasa de Falla'!IP85)</f>
      </c>
      <c r="O85" s="490">
        <f>IF('[1]Tasa de Falla'!IQ85=0,"",'[1]Tasa de Falla'!IQ85)</f>
      </c>
      <c r="P85" s="490">
        <f>IF('[1]Tasa de Falla'!IR85=0,"",'[1]Tasa de Falla'!IR85)</f>
      </c>
      <c r="Q85" s="490">
        <f>IF('[1]Tasa de Falla'!IS85=0,"",'[1]Tasa de Falla'!IS85)</f>
      </c>
      <c r="R85" s="490">
        <f>IF('[1]Tasa de Falla'!IT85=0,"",'[1]Tasa de Falla'!IT85)</f>
      </c>
      <c r="S85" s="491"/>
      <c r="T85" s="488"/>
    </row>
    <row r="86" spans="2:20" s="482" customFormat="1" ht="19.5" customHeight="1">
      <c r="B86" s="483"/>
      <c r="C86" s="489">
        <f>'[1]Tasa de Falla'!C86</f>
        <v>68</v>
      </c>
      <c r="D86" s="489" t="str">
        <f>'[1]Tasa de Falla'!D86</f>
        <v>RECREO - LA RIOJA 1</v>
      </c>
      <c r="E86" s="489">
        <f>'[1]Tasa de Falla'!E86</f>
        <v>132</v>
      </c>
      <c r="F86" s="489">
        <f>'[1]Tasa de Falla'!F86</f>
        <v>221</v>
      </c>
      <c r="G86" s="490">
        <f>IF('[1]Tasa de Falla'!II86=0,"",'[1]Tasa de Falla'!II86)</f>
        <v>1</v>
      </c>
      <c r="H86" s="490">
        <f>IF('[1]Tasa de Falla'!IJ86=0,"",'[1]Tasa de Falla'!IJ86)</f>
        <v>1</v>
      </c>
      <c r="I86" s="490">
        <f>IF('[1]Tasa de Falla'!IK86=0,"",'[1]Tasa de Falla'!IK86)</f>
      </c>
      <c r="J86" s="490">
        <f>IF('[1]Tasa de Falla'!IL86=0,"",'[1]Tasa de Falla'!IL86)</f>
      </c>
      <c r="K86" s="490">
        <f>IF('[1]Tasa de Falla'!IM86=0,"",'[1]Tasa de Falla'!IM86)</f>
      </c>
      <c r="L86" s="490">
        <f>IF('[1]Tasa de Falla'!IN86=0,"",'[1]Tasa de Falla'!IN86)</f>
      </c>
      <c r="M86" s="490">
        <f>IF('[1]Tasa de Falla'!IO86=0,"",'[1]Tasa de Falla'!IO86)</f>
      </c>
      <c r="N86" s="490">
        <f>IF('[1]Tasa de Falla'!IP86=0,"",'[1]Tasa de Falla'!IP86)</f>
      </c>
      <c r="O86" s="490">
        <f>IF('[1]Tasa de Falla'!IQ86=0,"",'[1]Tasa de Falla'!IQ86)</f>
      </c>
      <c r="P86" s="490">
        <f>IF('[1]Tasa de Falla'!IR86=0,"",'[1]Tasa de Falla'!IR86)</f>
      </c>
      <c r="Q86" s="490">
        <f>IF('[1]Tasa de Falla'!IS86=0,"",'[1]Tasa de Falla'!IS86)</f>
      </c>
      <c r="R86" s="490">
        <f>IF('[1]Tasa de Falla'!IT86=0,"",'[1]Tasa de Falla'!IT86)</f>
        <v>1</v>
      </c>
      <c r="S86" s="491"/>
      <c r="T86" s="488"/>
    </row>
    <row r="87" spans="2:20" s="482" customFormat="1" ht="19.5" customHeight="1">
      <c r="B87" s="483"/>
      <c r="C87" s="489">
        <f>'[1]Tasa de Falla'!C87</f>
        <v>69</v>
      </c>
      <c r="D87" s="489" t="str">
        <f>'[1]Tasa de Falla'!D87</f>
        <v>RECREO - LA RIOJA 2</v>
      </c>
      <c r="E87" s="489">
        <f>'[1]Tasa de Falla'!E87</f>
        <v>132</v>
      </c>
      <c r="F87" s="489">
        <f>'[1]Tasa de Falla'!F87</f>
        <v>220</v>
      </c>
      <c r="G87" s="490">
        <f>IF('[1]Tasa de Falla'!II87=0,"",'[1]Tasa de Falla'!II87)</f>
        <v>3</v>
      </c>
      <c r="H87" s="490">
        <f>IF('[1]Tasa de Falla'!IJ87=0,"",'[1]Tasa de Falla'!IJ87)</f>
        <v>1</v>
      </c>
      <c r="I87" s="490">
        <f>IF('[1]Tasa de Falla'!IK87=0,"",'[1]Tasa de Falla'!IK87)</f>
      </c>
      <c r="J87" s="490">
        <f>IF('[1]Tasa de Falla'!IL87=0,"",'[1]Tasa de Falla'!IL87)</f>
      </c>
      <c r="K87" s="490">
        <f>IF('[1]Tasa de Falla'!IM87=0,"",'[1]Tasa de Falla'!IM87)</f>
        <v>1</v>
      </c>
      <c r="L87" s="490">
        <f>IF('[1]Tasa de Falla'!IN87=0,"",'[1]Tasa de Falla'!IN87)</f>
      </c>
      <c r="M87" s="490">
        <f>IF('[1]Tasa de Falla'!IO87=0,"",'[1]Tasa de Falla'!IO87)</f>
      </c>
      <c r="N87" s="490">
        <f>IF('[1]Tasa de Falla'!IP87=0,"",'[1]Tasa de Falla'!IP87)</f>
      </c>
      <c r="O87" s="490">
        <f>IF('[1]Tasa de Falla'!IQ87=0,"",'[1]Tasa de Falla'!IQ87)</f>
      </c>
      <c r="P87" s="490">
        <f>IF('[1]Tasa de Falla'!IR87=0,"",'[1]Tasa de Falla'!IR87)</f>
      </c>
      <c r="Q87" s="490">
        <f>IF('[1]Tasa de Falla'!IS87=0,"",'[1]Tasa de Falla'!IS87)</f>
        <v>1</v>
      </c>
      <c r="R87" s="490">
        <f>IF('[1]Tasa de Falla'!IT87=0,"",'[1]Tasa de Falla'!IT87)</f>
      </c>
      <c r="S87" s="491"/>
      <c r="T87" s="488"/>
    </row>
    <row r="88" spans="2:20" s="482" customFormat="1" ht="19.5" customHeight="1">
      <c r="B88" s="483"/>
      <c r="C88" s="489">
        <f>'[1]Tasa de Falla'!C88</f>
        <v>70</v>
      </c>
      <c r="D88" s="489" t="str">
        <f>'[1]Tasa de Falla'!D88</f>
        <v>RECREO - CATAMARCA</v>
      </c>
      <c r="E88" s="489">
        <f>'[1]Tasa de Falla'!E88</f>
        <v>132</v>
      </c>
      <c r="F88" s="489">
        <f>'[1]Tasa de Falla'!F88</f>
        <v>203</v>
      </c>
      <c r="G88" s="490">
        <f>IF('[1]Tasa de Falla'!II88=0,"",'[1]Tasa de Falla'!II88)</f>
      </c>
      <c r="H88" s="490">
        <f>IF('[1]Tasa de Falla'!IJ88=0,"",'[1]Tasa de Falla'!IJ88)</f>
      </c>
      <c r="I88" s="490">
        <f>IF('[1]Tasa de Falla'!IK88=0,"",'[1]Tasa de Falla'!IK88)</f>
      </c>
      <c r="J88" s="490">
        <f>IF('[1]Tasa de Falla'!IL88=0,"",'[1]Tasa de Falla'!IL88)</f>
      </c>
      <c r="K88" s="490">
        <f>IF('[1]Tasa de Falla'!IM88=0,"",'[1]Tasa de Falla'!IM88)</f>
        <v>1</v>
      </c>
      <c r="L88" s="490">
        <f>IF('[1]Tasa de Falla'!IN88=0,"",'[1]Tasa de Falla'!IN88)</f>
      </c>
      <c r="M88" s="490">
        <f>IF('[1]Tasa de Falla'!IO88=0,"",'[1]Tasa de Falla'!IO88)</f>
        <v>1</v>
      </c>
      <c r="N88" s="490">
        <f>IF('[1]Tasa de Falla'!IP88=0,"",'[1]Tasa de Falla'!IP88)</f>
      </c>
      <c r="O88" s="490">
        <f>IF('[1]Tasa de Falla'!IQ88=0,"",'[1]Tasa de Falla'!IQ88)</f>
      </c>
      <c r="P88" s="490">
        <f>IF('[1]Tasa de Falla'!IR88=0,"",'[1]Tasa de Falla'!IR88)</f>
      </c>
      <c r="Q88" s="490">
        <f>IF('[1]Tasa de Falla'!IS88=0,"",'[1]Tasa de Falla'!IS88)</f>
      </c>
      <c r="R88" s="490">
        <f>IF('[1]Tasa de Falla'!IT88=0,"",'[1]Tasa de Falla'!IT88)</f>
        <v>2</v>
      </c>
      <c r="S88" s="491"/>
      <c r="T88" s="488"/>
    </row>
    <row r="89" spans="2:20" s="482" customFormat="1" ht="19.5" customHeight="1">
      <c r="B89" s="483"/>
      <c r="C89" s="489">
        <f>'[1]Tasa de Falla'!C89</f>
        <v>71</v>
      </c>
      <c r="D89" s="489" t="str">
        <f>'[1]Tasa de Falla'!D89</f>
        <v>CABRA CORRAL - EL CARRIL</v>
      </c>
      <c r="E89" s="489">
        <f>'[1]Tasa de Falla'!E89</f>
        <v>132</v>
      </c>
      <c r="F89" s="489">
        <f>'[1]Tasa de Falla'!F89</f>
        <v>33.55</v>
      </c>
      <c r="G89" s="490">
        <f>IF('[1]Tasa de Falla'!II89=0,"",'[1]Tasa de Falla'!II89)</f>
      </c>
      <c r="H89" s="490">
        <f>IF('[1]Tasa de Falla'!IJ89=0,"",'[1]Tasa de Falla'!IJ89)</f>
        <v>2</v>
      </c>
      <c r="I89" s="490">
        <f>IF('[1]Tasa de Falla'!IK89=0,"",'[1]Tasa de Falla'!IK89)</f>
      </c>
      <c r="J89" s="490">
        <f>IF('[1]Tasa de Falla'!IL89=0,"",'[1]Tasa de Falla'!IL89)</f>
      </c>
      <c r="K89" s="490">
        <f>IF('[1]Tasa de Falla'!IM89=0,"",'[1]Tasa de Falla'!IM89)</f>
        <v>2</v>
      </c>
      <c r="L89" s="490">
        <f>IF('[1]Tasa de Falla'!IN89=0,"",'[1]Tasa de Falla'!IN89)</f>
      </c>
      <c r="M89" s="490">
        <f>IF('[1]Tasa de Falla'!IO89=0,"",'[1]Tasa de Falla'!IO89)</f>
      </c>
      <c r="N89" s="490">
        <f>IF('[1]Tasa de Falla'!IP89=0,"",'[1]Tasa de Falla'!IP89)</f>
      </c>
      <c r="O89" s="490">
        <f>IF('[1]Tasa de Falla'!IQ89=0,"",'[1]Tasa de Falla'!IQ89)</f>
      </c>
      <c r="P89" s="490">
        <f>IF('[1]Tasa de Falla'!IR89=0,"",'[1]Tasa de Falla'!IR89)</f>
        <v>1</v>
      </c>
      <c r="Q89" s="490">
        <f>IF('[1]Tasa de Falla'!IS89=0,"",'[1]Tasa de Falla'!IS89)</f>
      </c>
      <c r="R89" s="490">
        <f>IF('[1]Tasa de Falla'!IT89=0,"",'[1]Tasa de Falla'!IT89)</f>
      </c>
      <c r="S89" s="491"/>
      <c r="T89" s="488"/>
    </row>
    <row r="90" spans="2:20" s="482" customFormat="1" ht="19.5" customHeight="1">
      <c r="B90" s="483"/>
      <c r="C90" s="489">
        <f>'[1]Tasa de Falla'!C90</f>
        <v>72</v>
      </c>
      <c r="D90" s="489" t="str">
        <f>'[1]Tasa de Falla'!D90</f>
        <v>PAMPA GRANDE - CABRA CORRAL</v>
      </c>
      <c r="E90" s="489">
        <f>'[1]Tasa de Falla'!E90</f>
        <v>132</v>
      </c>
      <c r="F90" s="489">
        <f>'[1]Tasa de Falla'!F90</f>
        <v>60</v>
      </c>
      <c r="G90" s="490">
        <f>IF('[1]Tasa de Falla'!II90=0,"",'[1]Tasa de Falla'!II90)</f>
        <v>1</v>
      </c>
      <c r="H90" s="490">
        <f>IF('[1]Tasa de Falla'!IJ90=0,"",'[1]Tasa de Falla'!IJ90)</f>
        <v>1</v>
      </c>
      <c r="I90" s="490">
        <f>IF('[1]Tasa de Falla'!IK90=0,"",'[1]Tasa de Falla'!IK90)</f>
      </c>
      <c r="J90" s="490">
        <f>IF('[1]Tasa de Falla'!IL90=0,"",'[1]Tasa de Falla'!IL90)</f>
      </c>
      <c r="K90" s="490">
        <f>IF('[1]Tasa de Falla'!IM90=0,"",'[1]Tasa de Falla'!IM90)</f>
        <v>3</v>
      </c>
      <c r="L90" s="490">
        <f>IF('[1]Tasa de Falla'!IN90=0,"",'[1]Tasa de Falla'!IN90)</f>
        <v>1</v>
      </c>
      <c r="M90" s="490">
        <f>IF('[1]Tasa de Falla'!IO90=0,"",'[1]Tasa de Falla'!IO90)</f>
        <v>1</v>
      </c>
      <c r="N90" s="490">
        <f>IF('[1]Tasa de Falla'!IP90=0,"",'[1]Tasa de Falla'!IP90)</f>
      </c>
      <c r="O90" s="490">
        <f>IF('[1]Tasa de Falla'!IQ90=0,"",'[1]Tasa de Falla'!IQ90)</f>
      </c>
      <c r="P90" s="490">
        <f>IF('[1]Tasa de Falla'!IR90=0,"",'[1]Tasa de Falla'!IR90)</f>
      </c>
      <c r="Q90" s="490">
        <f>IF('[1]Tasa de Falla'!IS90=0,"",'[1]Tasa de Falla'!IS90)</f>
      </c>
      <c r="R90" s="490">
        <f>IF('[1]Tasa de Falla'!IT90=0,"",'[1]Tasa de Falla'!IT90)</f>
      </c>
      <c r="S90" s="491"/>
      <c r="T90" s="488"/>
    </row>
    <row r="91" spans="2:20" s="482" customFormat="1" ht="19.5" customHeight="1">
      <c r="B91" s="483"/>
      <c r="C91" s="489">
        <f>'[1]Tasa de Falla'!C91</f>
        <v>73</v>
      </c>
      <c r="D91" s="489" t="str">
        <f>'[1]Tasa de Falla'!D91</f>
        <v>PAMPA GRANDE - CAFAYATE</v>
      </c>
      <c r="E91" s="489">
        <f>'[1]Tasa de Falla'!E91</f>
        <v>132</v>
      </c>
      <c r="F91" s="489">
        <f>'[1]Tasa de Falla'!F91</f>
        <v>63</v>
      </c>
      <c r="G91" s="490">
        <f>IF('[1]Tasa de Falla'!II91=0,"",'[1]Tasa de Falla'!II91)</f>
      </c>
      <c r="H91" s="490">
        <f>IF('[1]Tasa de Falla'!IJ91=0,"",'[1]Tasa de Falla'!IJ91)</f>
      </c>
      <c r="I91" s="490">
        <f>IF('[1]Tasa de Falla'!IK91=0,"",'[1]Tasa de Falla'!IK91)</f>
      </c>
      <c r="J91" s="490">
        <f>IF('[1]Tasa de Falla'!IL91=0,"",'[1]Tasa de Falla'!IL91)</f>
      </c>
      <c r="K91" s="490">
        <f>IF('[1]Tasa de Falla'!IM91=0,"",'[1]Tasa de Falla'!IM91)</f>
      </c>
      <c r="L91" s="490">
        <f>IF('[1]Tasa de Falla'!IN91=0,"",'[1]Tasa de Falla'!IN91)</f>
      </c>
      <c r="M91" s="490">
        <f>IF('[1]Tasa de Falla'!IO91=0,"",'[1]Tasa de Falla'!IO91)</f>
        <v>1</v>
      </c>
      <c r="N91" s="490">
        <f>IF('[1]Tasa de Falla'!IP91=0,"",'[1]Tasa de Falla'!IP91)</f>
      </c>
      <c r="O91" s="490">
        <f>IF('[1]Tasa de Falla'!IQ91=0,"",'[1]Tasa de Falla'!IQ91)</f>
      </c>
      <c r="P91" s="490">
        <f>IF('[1]Tasa de Falla'!IR91=0,"",'[1]Tasa de Falla'!IR91)</f>
      </c>
      <c r="Q91" s="490">
        <f>IF('[1]Tasa de Falla'!IS91=0,"",'[1]Tasa de Falla'!IS91)</f>
      </c>
      <c r="R91" s="490">
        <f>IF('[1]Tasa de Falla'!IT91=0,"",'[1]Tasa de Falla'!IT91)</f>
      </c>
      <c r="S91" s="491"/>
      <c r="T91" s="488"/>
    </row>
    <row r="92" spans="2:20" s="482" customFormat="1" ht="19.5" customHeight="1">
      <c r="B92" s="483"/>
      <c r="C92" s="489">
        <f>'[1]Tasa de Falla'!C92</f>
        <v>74</v>
      </c>
      <c r="D92" s="489" t="str">
        <f>'[1]Tasa de Falla'!D92</f>
        <v>PAMPA GRANDE - TRANCAS</v>
      </c>
      <c r="E92" s="489">
        <f>'[1]Tasa de Falla'!E92</f>
        <v>132</v>
      </c>
      <c r="F92" s="489">
        <f>'[1]Tasa de Falla'!F92</f>
        <v>55</v>
      </c>
      <c r="G92" s="490">
        <f>IF('[1]Tasa de Falla'!II92=0,"",'[1]Tasa de Falla'!II92)</f>
      </c>
      <c r="H92" s="490">
        <f>IF('[1]Tasa de Falla'!IJ92=0,"",'[1]Tasa de Falla'!IJ92)</f>
      </c>
      <c r="I92" s="490">
        <f>IF('[1]Tasa de Falla'!IK92=0,"",'[1]Tasa de Falla'!IK92)</f>
      </c>
      <c r="J92" s="490">
        <f>IF('[1]Tasa de Falla'!IL92=0,"",'[1]Tasa de Falla'!IL92)</f>
      </c>
      <c r="K92" s="490">
        <f>IF('[1]Tasa de Falla'!IM92=0,"",'[1]Tasa de Falla'!IM92)</f>
        <v>3</v>
      </c>
      <c r="L92" s="490">
        <f>IF('[1]Tasa de Falla'!IN92=0,"",'[1]Tasa de Falla'!IN92)</f>
      </c>
      <c r="M92" s="490">
        <f>IF('[1]Tasa de Falla'!IO92=0,"",'[1]Tasa de Falla'!IO92)</f>
      </c>
      <c r="N92" s="490">
        <f>IF('[1]Tasa de Falla'!IP92=0,"",'[1]Tasa de Falla'!IP92)</f>
      </c>
      <c r="O92" s="490">
        <f>IF('[1]Tasa de Falla'!IQ92=0,"",'[1]Tasa de Falla'!IQ92)</f>
      </c>
      <c r="P92" s="490">
        <f>IF('[1]Tasa de Falla'!IR92=0,"",'[1]Tasa de Falla'!IR92)</f>
      </c>
      <c r="Q92" s="490">
        <f>IF('[1]Tasa de Falla'!IS92=0,"",'[1]Tasa de Falla'!IS92)</f>
      </c>
      <c r="R92" s="490">
        <f>IF('[1]Tasa de Falla'!IT92=0,"",'[1]Tasa de Falla'!IT92)</f>
      </c>
      <c r="S92" s="491"/>
      <c r="T92" s="488"/>
    </row>
    <row r="93" spans="2:20" s="482" customFormat="1" ht="19.5" customHeight="1">
      <c r="B93" s="483"/>
      <c r="C93" s="489">
        <f>'[1]Tasa de Falla'!C93</f>
        <v>75</v>
      </c>
      <c r="D93" s="489" t="str">
        <f>'[1]Tasa de Falla'!D93</f>
        <v>SANTIAGO CENTRO - SUNCHO CORRAL </v>
      </c>
      <c r="E93" s="489">
        <f>'[1]Tasa de Falla'!E93</f>
        <v>132</v>
      </c>
      <c r="F93" s="489">
        <f>'[1]Tasa de Falla'!F93</f>
        <v>103</v>
      </c>
      <c r="G93" s="490">
        <f>IF('[1]Tasa de Falla'!II93=0,"",'[1]Tasa de Falla'!II93)</f>
      </c>
      <c r="H93" s="490">
        <f>IF('[1]Tasa de Falla'!IJ93=0,"",'[1]Tasa de Falla'!IJ93)</f>
      </c>
      <c r="I93" s="490">
        <f>IF('[1]Tasa de Falla'!IK93=0,"",'[1]Tasa de Falla'!IK93)</f>
      </c>
      <c r="J93" s="490">
        <f>IF('[1]Tasa de Falla'!IL93=0,"",'[1]Tasa de Falla'!IL93)</f>
        <v>1</v>
      </c>
      <c r="K93" s="490">
        <f>IF('[1]Tasa de Falla'!IM93=0,"",'[1]Tasa de Falla'!IM93)</f>
      </c>
      <c r="L93" s="490">
        <f>IF('[1]Tasa de Falla'!IN93=0,"",'[1]Tasa de Falla'!IN93)</f>
      </c>
      <c r="M93" s="490">
        <f>IF('[1]Tasa de Falla'!IO93=0,"",'[1]Tasa de Falla'!IO93)</f>
      </c>
      <c r="N93" s="490">
        <f>IF('[1]Tasa de Falla'!IP93=0,"",'[1]Tasa de Falla'!IP93)</f>
      </c>
      <c r="O93" s="490">
        <f>IF('[1]Tasa de Falla'!IQ93=0,"",'[1]Tasa de Falla'!IQ93)</f>
      </c>
      <c r="P93" s="490">
        <f>IF('[1]Tasa de Falla'!IR93=0,"",'[1]Tasa de Falla'!IR93)</f>
      </c>
      <c r="Q93" s="490">
        <f>IF('[1]Tasa de Falla'!IS93=0,"",'[1]Tasa de Falla'!IS93)</f>
      </c>
      <c r="R93" s="490">
        <f>IF('[1]Tasa de Falla'!IT93=0,"",'[1]Tasa de Falla'!IT93)</f>
      </c>
      <c r="S93" s="491"/>
      <c r="T93" s="488"/>
    </row>
    <row r="94" spans="2:20" s="482" customFormat="1" ht="19.5" customHeight="1">
      <c r="B94" s="483"/>
      <c r="C94" s="489">
        <f>'[1]Tasa de Falla'!C94</f>
        <v>76</v>
      </c>
      <c r="D94" s="489" t="str">
        <f>'[1]Tasa de Falla'!D94</f>
        <v>SUNCHO CORRAL - ANATUYA</v>
      </c>
      <c r="E94" s="489">
        <f>'[1]Tasa de Falla'!E94</f>
        <v>132</v>
      </c>
      <c r="F94" s="489">
        <f>'[1]Tasa de Falla'!F94</f>
        <v>81</v>
      </c>
      <c r="G94" s="490">
        <f>IF('[1]Tasa de Falla'!II94=0,"",'[1]Tasa de Falla'!II94)</f>
      </c>
      <c r="H94" s="490">
        <f>IF('[1]Tasa de Falla'!IJ94=0,"",'[1]Tasa de Falla'!IJ94)</f>
      </c>
      <c r="I94" s="490">
        <f>IF('[1]Tasa de Falla'!IK94=0,"",'[1]Tasa de Falla'!IK94)</f>
      </c>
      <c r="J94" s="490">
        <f>IF('[1]Tasa de Falla'!IL94=0,"",'[1]Tasa de Falla'!IL94)</f>
      </c>
      <c r="K94" s="490">
        <f>IF('[1]Tasa de Falla'!IM94=0,"",'[1]Tasa de Falla'!IM94)</f>
      </c>
      <c r="L94" s="490">
        <f>IF('[1]Tasa de Falla'!IN94=0,"",'[1]Tasa de Falla'!IN94)</f>
      </c>
      <c r="M94" s="490">
        <f>IF('[1]Tasa de Falla'!IO94=0,"",'[1]Tasa de Falla'!IO94)</f>
      </c>
      <c r="N94" s="490">
        <f>IF('[1]Tasa de Falla'!IP94=0,"",'[1]Tasa de Falla'!IP94)</f>
      </c>
      <c r="O94" s="490">
        <f>IF('[1]Tasa de Falla'!IQ94=0,"",'[1]Tasa de Falla'!IQ94)</f>
      </c>
      <c r="P94" s="490">
        <f>IF('[1]Tasa de Falla'!IR94=0,"",'[1]Tasa de Falla'!IR94)</f>
        <v>2</v>
      </c>
      <c r="Q94" s="490">
        <f>IF('[1]Tasa de Falla'!IS94=0,"",'[1]Tasa de Falla'!IS94)</f>
        <v>1</v>
      </c>
      <c r="R94" s="490">
        <f>IF('[1]Tasa de Falla'!IT94=0,"",'[1]Tasa de Falla'!IT94)</f>
      </c>
      <c r="S94" s="491"/>
      <c r="T94" s="488"/>
    </row>
    <row r="95" spans="2:20" s="482" customFormat="1" ht="19.5" customHeight="1">
      <c r="B95" s="483"/>
      <c r="C95" s="489">
        <f>'[1]Tasa de Falla'!C95</f>
        <v>77</v>
      </c>
      <c r="D95" s="489" t="str">
        <f>'[1]Tasa de Falla'!D95</f>
        <v>LAS MADERAS - GÜEMES SALTA</v>
      </c>
      <c r="E95" s="489">
        <f>'[1]Tasa de Falla'!E95</f>
        <v>132</v>
      </c>
      <c r="F95" s="489">
        <f>'[1]Tasa de Falla'!F95</f>
        <v>42</v>
      </c>
      <c r="G95" s="490">
        <f>IF('[1]Tasa de Falla'!II95=0,"",'[1]Tasa de Falla'!II95)</f>
      </c>
      <c r="H95" s="490">
        <f>IF('[1]Tasa de Falla'!IJ95=0,"",'[1]Tasa de Falla'!IJ95)</f>
      </c>
      <c r="I95" s="490">
        <f>IF('[1]Tasa de Falla'!IK95=0,"",'[1]Tasa de Falla'!IK95)</f>
      </c>
      <c r="J95" s="490">
        <f>IF('[1]Tasa de Falla'!IL95=0,"",'[1]Tasa de Falla'!IL95)</f>
      </c>
      <c r="K95" s="490">
        <f>IF('[1]Tasa de Falla'!IM95=0,"",'[1]Tasa de Falla'!IM95)</f>
      </c>
      <c r="L95" s="490">
        <f>IF('[1]Tasa de Falla'!IN95=0,"",'[1]Tasa de Falla'!IN95)</f>
      </c>
      <c r="M95" s="490">
        <f>IF('[1]Tasa de Falla'!IO95=0,"",'[1]Tasa de Falla'!IO95)</f>
      </c>
      <c r="N95" s="490">
        <f>IF('[1]Tasa de Falla'!IP95=0,"",'[1]Tasa de Falla'!IP95)</f>
      </c>
      <c r="O95" s="490">
        <f>IF('[1]Tasa de Falla'!IQ95=0,"",'[1]Tasa de Falla'!IQ95)</f>
      </c>
      <c r="P95" s="490">
        <f>IF('[1]Tasa de Falla'!IR95=0,"",'[1]Tasa de Falla'!IR95)</f>
        <v>1</v>
      </c>
      <c r="Q95" s="490">
        <f>IF('[1]Tasa de Falla'!IS95=0,"",'[1]Tasa de Falla'!IS95)</f>
      </c>
      <c r="R95" s="490">
        <f>IF('[1]Tasa de Falla'!IT95=0,"",'[1]Tasa de Falla'!IT95)</f>
      </c>
      <c r="S95" s="491"/>
      <c r="T95" s="488"/>
    </row>
    <row r="96" spans="2:20" s="482" customFormat="1" ht="19.5" customHeight="1">
      <c r="B96" s="483"/>
      <c r="C96" s="489">
        <f>'[1]Tasa de Falla'!C96</f>
        <v>78</v>
      </c>
      <c r="D96" s="489" t="str">
        <f>'[1]Tasa de Falla'!D96</f>
        <v>INDEPENDENCIA - EL BRACHO 2</v>
      </c>
      <c r="E96" s="489">
        <f>'[1]Tasa de Falla'!E96</f>
        <v>132</v>
      </c>
      <c r="F96" s="489">
        <f>'[1]Tasa de Falla'!F96</f>
        <v>17.1</v>
      </c>
      <c r="G96" s="490">
        <f>IF('[1]Tasa de Falla'!II96=0,"",'[1]Tasa de Falla'!II96)</f>
      </c>
      <c r="H96" s="490">
        <f>IF('[1]Tasa de Falla'!IJ96=0,"",'[1]Tasa de Falla'!IJ96)</f>
      </c>
      <c r="I96" s="490">
        <f>IF('[1]Tasa de Falla'!IK96=0,"",'[1]Tasa de Falla'!IK96)</f>
      </c>
      <c r="J96" s="490">
        <f>IF('[1]Tasa de Falla'!IL96=0,"",'[1]Tasa de Falla'!IL96)</f>
      </c>
      <c r="K96" s="490">
        <f>IF('[1]Tasa de Falla'!IM96=0,"",'[1]Tasa de Falla'!IM96)</f>
      </c>
      <c r="L96" s="490">
        <f>IF('[1]Tasa de Falla'!IN96=0,"",'[1]Tasa de Falla'!IN96)</f>
      </c>
      <c r="M96" s="490">
        <f>IF('[1]Tasa de Falla'!IO96=0,"",'[1]Tasa de Falla'!IO96)</f>
      </c>
      <c r="N96" s="490">
        <f>IF('[1]Tasa de Falla'!IP96=0,"",'[1]Tasa de Falla'!IP96)</f>
      </c>
      <c r="O96" s="490">
        <f>IF('[1]Tasa de Falla'!IQ96=0,"",'[1]Tasa de Falla'!IQ96)</f>
      </c>
      <c r="P96" s="490">
        <f>IF('[1]Tasa de Falla'!IR96=0,"",'[1]Tasa de Falla'!IR96)</f>
      </c>
      <c r="Q96" s="490">
        <f>IF('[1]Tasa de Falla'!IS96=0,"",'[1]Tasa de Falla'!IS96)</f>
      </c>
      <c r="R96" s="490">
        <f>IF('[1]Tasa de Falla'!IT96=0,"",'[1]Tasa de Falla'!IT96)</f>
      </c>
      <c r="S96" s="491"/>
      <c r="T96" s="488"/>
    </row>
    <row r="97" spans="2:20" s="482" customFormat="1" ht="19.5" customHeight="1">
      <c r="B97" s="483"/>
      <c r="C97" s="489">
        <f>'[1]Tasa de Falla'!C97</f>
        <v>79</v>
      </c>
      <c r="D97" s="489" t="str">
        <f>'[1]Tasa de Falla'!D97</f>
        <v>GÜEMES - SALTA SUR</v>
      </c>
      <c r="E97" s="489">
        <f>'[1]Tasa de Falla'!E97</f>
        <v>132</v>
      </c>
      <c r="F97" s="489">
        <f>'[1]Tasa de Falla'!F97</f>
        <v>47.6</v>
      </c>
      <c r="G97" s="490">
        <f>IF('[1]Tasa de Falla'!II97=0,"",'[1]Tasa de Falla'!II97)</f>
        <v>2</v>
      </c>
      <c r="H97" s="490">
        <f>IF('[1]Tasa de Falla'!IJ97=0,"",'[1]Tasa de Falla'!IJ97)</f>
      </c>
      <c r="I97" s="490">
        <f>IF('[1]Tasa de Falla'!IK97=0,"",'[1]Tasa de Falla'!IK97)</f>
      </c>
      <c r="J97" s="490">
        <f>IF('[1]Tasa de Falla'!IL97=0,"",'[1]Tasa de Falla'!IL97)</f>
      </c>
      <c r="K97" s="490">
        <f>IF('[1]Tasa de Falla'!IM97=0,"",'[1]Tasa de Falla'!IM97)</f>
      </c>
      <c r="L97" s="490">
        <f>IF('[1]Tasa de Falla'!IN97=0,"",'[1]Tasa de Falla'!IN97)</f>
      </c>
      <c r="M97" s="490">
        <f>IF('[1]Tasa de Falla'!IO97=0,"",'[1]Tasa de Falla'!IO97)</f>
      </c>
      <c r="N97" s="490">
        <f>IF('[1]Tasa de Falla'!IP97=0,"",'[1]Tasa de Falla'!IP97)</f>
      </c>
      <c r="O97" s="490">
        <f>IF('[1]Tasa de Falla'!IQ97=0,"",'[1]Tasa de Falla'!IQ97)</f>
      </c>
      <c r="P97" s="490">
        <f>IF('[1]Tasa de Falla'!IR97=0,"",'[1]Tasa de Falla'!IR97)</f>
      </c>
      <c r="Q97" s="490">
        <f>IF('[1]Tasa de Falla'!IS97=0,"",'[1]Tasa de Falla'!IS97)</f>
      </c>
      <c r="R97" s="490">
        <f>IF('[1]Tasa de Falla'!IT97=0,"",'[1]Tasa de Falla'!IT97)</f>
      </c>
      <c r="S97" s="491"/>
      <c r="T97" s="488"/>
    </row>
    <row r="98" spans="2:20" s="482" customFormat="1" ht="19.5" customHeight="1">
      <c r="B98" s="483"/>
      <c r="C98" s="489">
        <f>'[1]Tasa de Falla'!C98</f>
        <v>80</v>
      </c>
      <c r="D98" s="489" t="str">
        <f>'[1]Tasa de Falla'!D98</f>
        <v>BURRUYACU - COBOS</v>
      </c>
      <c r="E98" s="489">
        <f>'[1]Tasa de Falla'!E98</f>
        <v>132</v>
      </c>
      <c r="F98" s="489">
        <f>'[1]Tasa de Falla'!F98</f>
        <v>229.5</v>
      </c>
      <c r="G98" s="490" t="str">
        <f>IF('[1]Tasa de Falla'!II98=0,"",'[1]Tasa de Falla'!II98)</f>
        <v>XXXX</v>
      </c>
      <c r="H98" s="490" t="str">
        <f>IF('[1]Tasa de Falla'!IJ98=0,"",'[1]Tasa de Falla'!IJ98)</f>
        <v>XXXX</v>
      </c>
      <c r="I98" s="490" t="str">
        <f>IF('[1]Tasa de Falla'!IK98=0,"",'[1]Tasa de Falla'!IK98)</f>
        <v>XXXX</v>
      </c>
      <c r="J98" s="490" t="str">
        <f>IF('[1]Tasa de Falla'!IL98=0,"",'[1]Tasa de Falla'!IL98)</f>
        <v>XXXX</v>
      </c>
      <c r="K98" s="490" t="str">
        <f>IF('[1]Tasa de Falla'!IM98=0,"",'[1]Tasa de Falla'!IM98)</f>
        <v>XXXX</v>
      </c>
      <c r="L98" s="490" t="str">
        <f>IF('[1]Tasa de Falla'!IN98=0,"",'[1]Tasa de Falla'!IN98)</f>
        <v>XXXX</v>
      </c>
      <c r="M98" s="490" t="str">
        <f>IF('[1]Tasa de Falla'!IO98=0,"",'[1]Tasa de Falla'!IO98)</f>
        <v>XXXX</v>
      </c>
      <c r="N98" s="490" t="str">
        <f>IF('[1]Tasa de Falla'!IP98=0,"",'[1]Tasa de Falla'!IP98)</f>
        <v>XXXX</v>
      </c>
      <c r="O98" s="490" t="str">
        <f>IF('[1]Tasa de Falla'!IQ98=0,"",'[1]Tasa de Falla'!IQ98)</f>
        <v>XXXX</v>
      </c>
      <c r="P98" s="490" t="str">
        <f>IF('[1]Tasa de Falla'!IR98=0,"",'[1]Tasa de Falla'!IR98)</f>
        <v>XXXX</v>
      </c>
      <c r="Q98" s="490" t="str">
        <f>IF('[1]Tasa de Falla'!IS98=0,"",'[1]Tasa de Falla'!IS98)</f>
        <v>XXXX</v>
      </c>
      <c r="R98" s="490" t="str">
        <f>IF('[1]Tasa de Falla'!IT98=0,"",'[1]Tasa de Falla'!IT98)</f>
        <v>XXXX</v>
      </c>
      <c r="S98" s="491"/>
      <c r="T98" s="488"/>
    </row>
    <row r="99" spans="2:20" s="482" customFormat="1" ht="19.5" customHeight="1">
      <c r="B99" s="483"/>
      <c r="C99" s="489">
        <f>'[1]Tasa de Falla'!C99</f>
        <v>81</v>
      </c>
      <c r="D99" s="489" t="str">
        <f>'[1]Tasa de Falla'!D99</f>
        <v>METAN - COBOS</v>
      </c>
      <c r="E99" s="489">
        <f>'[1]Tasa de Falla'!E99</f>
        <v>132</v>
      </c>
      <c r="F99" s="489">
        <f>'[1]Tasa de Falla'!F99</f>
        <v>89.2</v>
      </c>
      <c r="G99" s="490">
        <f>IF('[1]Tasa de Falla'!II99=0,"",'[1]Tasa de Falla'!II99)</f>
      </c>
      <c r="H99" s="490">
        <f>IF('[1]Tasa de Falla'!IJ99=0,"",'[1]Tasa de Falla'!IJ99)</f>
      </c>
      <c r="I99" s="490">
        <f>IF('[1]Tasa de Falla'!IK99=0,"",'[1]Tasa de Falla'!IK99)</f>
      </c>
      <c r="J99" s="490">
        <f>IF('[1]Tasa de Falla'!IL99=0,"",'[1]Tasa de Falla'!IL99)</f>
      </c>
      <c r="K99" s="490">
        <f>IF('[1]Tasa de Falla'!IM99=0,"",'[1]Tasa de Falla'!IM99)</f>
      </c>
      <c r="L99" s="490">
        <f>IF('[1]Tasa de Falla'!IN99=0,"",'[1]Tasa de Falla'!IN99)</f>
      </c>
      <c r="M99" s="490">
        <f>IF('[1]Tasa de Falla'!IO99=0,"",'[1]Tasa de Falla'!IO99)</f>
      </c>
      <c r="N99" s="490">
        <f>IF('[1]Tasa de Falla'!IP99=0,"",'[1]Tasa de Falla'!IP99)</f>
      </c>
      <c r="O99" s="490">
        <f>IF('[1]Tasa de Falla'!IQ99=0,"",'[1]Tasa de Falla'!IQ99)</f>
      </c>
      <c r="P99" s="490">
        <f>IF('[1]Tasa de Falla'!IR99=0,"",'[1]Tasa de Falla'!IR99)</f>
      </c>
      <c r="Q99" s="490">
        <f>IF('[1]Tasa de Falla'!IS99=0,"",'[1]Tasa de Falla'!IS99)</f>
      </c>
      <c r="R99" s="490">
        <f>IF('[1]Tasa de Falla'!IT99=0,"",'[1]Tasa de Falla'!IT99)</f>
      </c>
      <c r="S99" s="491"/>
      <c r="T99" s="488"/>
    </row>
    <row r="100" spans="2:20" s="482" customFormat="1" ht="19.5" customHeight="1">
      <c r="B100" s="483"/>
      <c r="C100" s="489">
        <f>'[1]Tasa de Falla'!C100</f>
        <v>82</v>
      </c>
      <c r="D100" s="489" t="str">
        <f>'[1]Tasa de Falla'!D100</f>
        <v>AÑATUYA - BANDERA</v>
      </c>
      <c r="E100" s="489">
        <f>'[1]Tasa de Falla'!E100</f>
        <v>132</v>
      </c>
      <c r="F100" s="489">
        <f>'[1]Tasa de Falla'!F100</f>
        <v>76</v>
      </c>
      <c r="G100" s="490">
        <f>IF('[1]Tasa de Falla'!II100=0,"",'[1]Tasa de Falla'!II100)</f>
      </c>
      <c r="H100" s="490">
        <f>IF('[1]Tasa de Falla'!IJ100=0,"",'[1]Tasa de Falla'!IJ100)</f>
      </c>
      <c r="I100" s="490">
        <f>IF('[1]Tasa de Falla'!IK100=0,"",'[1]Tasa de Falla'!IK100)</f>
      </c>
      <c r="J100" s="490">
        <f>IF('[1]Tasa de Falla'!IL100=0,"",'[1]Tasa de Falla'!IL100)</f>
      </c>
      <c r="K100" s="490">
        <f>IF('[1]Tasa de Falla'!IM100=0,"",'[1]Tasa de Falla'!IM100)</f>
      </c>
      <c r="L100" s="490">
        <f>IF('[1]Tasa de Falla'!IN100=0,"",'[1]Tasa de Falla'!IN100)</f>
      </c>
      <c r="M100" s="490">
        <f>IF('[1]Tasa de Falla'!IO100=0,"",'[1]Tasa de Falla'!IO100)</f>
      </c>
      <c r="N100" s="490">
        <f>IF('[1]Tasa de Falla'!IP100=0,"",'[1]Tasa de Falla'!IP100)</f>
      </c>
      <c r="O100" s="490">
        <f>IF('[1]Tasa de Falla'!IQ100=0,"",'[1]Tasa de Falla'!IQ100)</f>
      </c>
      <c r="P100" s="490">
        <f>IF('[1]Tasa de Falla'!IR100=0,"",'[1]Tasa de Falla'!IR100)</f>
      </c>
      <c r="Q100" s="490">
        <f>IF('[1]Tasa de Falla'!IS100=0,"",'[1]Tasa de Falla'!IS100)</f>
        <v>2</v>
      </c>
      <c r="R100" s="490">
        <f>IF('[1]Tasa de Falla'!IT100=0,"",'[1]Tasa de Falla'!IT100)</f>
      </c>
      <c r="S100" s="491"/>
      <c r="T100" s="488"/>
    </row>
    <row r="101" spans="2:20" s="482" customFormat="1" ht="19.5" customHeight="1">
      <c r="B101" s="483"/>
      <c r="C101" s="489">
        <f>'[1]Tasa de Falla'!C101</f>
        <v>84</v>
      </c>
      <c r="D101" s="489" t="str">
        <f>'[1]Tasa de Falla'!D101</f>
        <v>GÜEMES SALTA - COBOS 1</v>
      </c>
      <c r="E101" s="489">
        <f>'[1]Tasa de Falla'!E101</f>
        <v>132</v>
      </c>
      <c r="F101" s="489">
        <f>'[1]Tasa de Falla'!F101</f>
        <v>12.1</v>
      </c>
      <c r="G101" s="490">
        <f>IF('[1]Tasa de Falla'!II101=0,"",'[1]Tasa de Falla'!II101)</f>
      </c>
      <c r="H101" s="490">
        <f>IF('[1]Tasa de Falla'!IJ101=0,"",'[1]Tasa de Falla'!IJ101)</f>
      </c>
      <c r="I101" s="490">
        <f>IF('[1]Tasa de Falla'!IK101=0,"",'[1]Tasa de Falla'!IK101)</f>
      </c>
      <c r="J101" s="490">
        <f>IF('[1]Tasa de Falla'!IL101=0,"",'[1]Tasa de Falla'!IL101)</f>
      </c>
      <c r="K101" s="490">
        <f>IF('[1]Tasa de Falla'!IM101=0,"",'[1]Tasa de Falla'!IM101)</f>
      </c>
      <c r="L101" s="490">
        <f>IF('[1]Tasa de Falla'!IN101=0,"",'[1]Tasa de Falla'!IN101)</f>
      </c>
      <c r="M101" s="490">
        <f>IF('[1]Tasa de Falla'!IO101=0,"",'[1]Tasa de Falla'!IO101)</f>
      </c>
      <c r="N101" s="490">
        <f>IF('[1]Tasa de Falla'!IP101=0,"",'[1]Tasa de Falla'!IP101)</f>
      </c>
      <c r="O101" s="490">
        <f>IF('[1]Tasa de Falla'!IQ101=0,"",'[1]Tasa de Falla'!IQ101)</f>
      </c>
      <c r="P101" s="490">
        <f>IF('[1]Tasa de Falla'!IR101=0,"",'[1]Tasa de Falla'!IR101)</f>
      </c>
      <c r="Q101" s="490">
        <f>IF('[1]Tasa de Falla'!IS101=0,"",'[1]Tasa de Falla'!IS101)</f>
      </c>
      <c r="R101" s="490">
        <f>IF('[1]Tasa de Falla'!IT101=0,"",'[1]Tasa de Falla'!IT101)</f>
      </c>
      <c r="S101" s="491"/>
      <c r="T101" s="488"/>
    </row>
    <row r="102" spans="2:20" s="482" customFormat="1" ht="19.5" customHeight="1">
      <c r="B102" s="483"/>
      <c r="C102" s="489">
        <f>'[1]Tasa de Falla'!C102</f>
        <v>85</v>
      </c>
      <c r="D102" s="489" t="str">
        <f>'[1]Tasa de Falla'!D102</f>
        <v>GÜEMES SALTA - COBOS 2</v>
      </c>
      <c r="E102" s="489">
        <f>'[1]Tasa de Falla'!E102</f>
        <v>132</v>
      </c>
      <c r="F102" s="489">
        <f>'[1]Tasa de Falla'!F102</f>
        <v>12.1</v>
      </c>
      <c r="G102" s="490">
        <f>IF('[1]Tasa de Falla'!II102=0,"",'[1]Tasa de Falla'!II102)</f>
      </c>
      <c r="H102" s="490">
        <f>IF('[1]Tasa de Falla'!IJ102=0,"",'[1]Tasa de Falla'!IJ102)</f>
      </c>
      <c r="I102" s="490">
        <f>IF('[1]Tasa de Falla'!IK102=0,"",'[1]Tasa de Falla'!IK102)</f>
      </c>
      <c r="J102" s="490">
        <f>IF('[1]Tasa de Falla'!IL102=0,"",'[1]Tasa de Falla'!IL102)</f>
      </c>
      <c r="K102" s="490">
        <f>IF('[1]Tasa de Falla'!IM102=0,"",'[1]Tasa de Falla'!IM102)</f>
      </c>
      <c r="L102" s="490">
        <f>IF('[1]Tasa de Falla'!IN102=0,"",'[1]Tasa de Falla'!IN102)</f>
      </c>
      <c r="M102" s="490">
        <f>IF('[1]Tasa de Falla'!IO102=0,"",'[1]Tasa de Falla'!IO102)</f>
      </c>
      <c r="N102" s="490">
        <f>IF('[1]Tasa de Falla'!IP102=0,"",'[1]Tasa de Falla'!IP102)</f>
      </c>
      <c r="O102" s="490">
        <f>IF('[1]Tasa de Falla'!IQ102=0,"",'[1]Tasa de Falla'!IQ102)</f>
      </c>
      <c r="P102" s="490">
        <f>IF('[1]Tasa de Falla'!IR102=0,"",'[1]Tasa de Falla'!IR102)</f>
      </c>
      <c r="Q102" s="490">
        <f>IF('[1]Tasa de Falla'!IS102=0,"",'[1]Tasa de Falla'!IS102)</f>
      </c>
      <c r="R102" s="490">
        <f>IF('[1]Tasa de Falla'!IT102=0,"",'[1]Tasa de Falla'!IT102)</f>
      </c>
      <c r="S102" s="491"/>
      <c r="T102" s="488"/>
    </row>
    <row r="103" spans="2:20" s="482" customFormat="1" ht="19.5" customHeight="1">
      <c r="B103" s="483"/>
      <c r="C103" s="489">
        <f>'[1]Tasa de Falla'!C103</f>
        <v>86</v>
      </c>
      <c r="D103" s="489" t="str">
        <f>'[1]Tasa de Falla'!D103</f>
        <v>EL BRACHO - LA BANDA</v>
      </c>
      <c r="E103" s="489">
        <f>'[1]Tasa de Falla'!E103</f>
        <v>132</v>
      </c>
      <c r="F103" s="489">
        <f>'[1]Tasa de Falla'!F103</f>
        <v>133.5</v>
      </c>
      <c r="G103" s="490" t="str">
        <f>IF('[1]Tasa de Falla'!II103=0,"",'[1]Tasa de Falla'!II103)</f>
        <v>XXXX</v>
      </c>
      <c r="H103" s="490" t="str">
        <f>IF('[1]Tasa de Falla'!IJ103=0,"",'[1]Tasa de Falla'!IJ103)</f>
        <v>XXXX</v>
      </c>
      <c r="I103" s="490" t="str">
        <f>IF('[1]Tasa de Falla'!IK103=0,"",'[1]Tasa de Falla'!IK103)</f>
        <v>XXXX</v>
      </c>
      <c r="J103" s="490" t="str">
        <f>IF('[1]Tasa de Falla'!IL103=0,"",'[1]Tasa de Falla'!IL103)</f>
        <v>XXXX</v>
      </c>
      <c r="K103" s="490" t="str">
        <f>IF('[1]Tasa de Falla'!IM103=0,"",'[1]Tasa de Falla'!IM103)</f>
        <v>XXXX</v>
      </c>
      <c r="L103" s="490" t="str">
        <f>IF('[1]Tasa de Falla'!IN103=0,"",'[1]Tasa de Falla'!IN103)</f>
        <v>XXXX</v>
      </c>
      <c r="M103" s="490" t="str">
        <f>IF('[1]Tasa de Falla'!IO103=0,"",'[1]Tasa de Falla'!IO103)</f>
        <v>XXXX</v>
      </c>
      <c r="N103" s="490" t="str">
        <f>IF('[1]Tasa de Falla'!IP103=0,"",'[1]Tasa de Falla'!IP103)</f>
        <v>XXXX</v>
      </c>
      <c r="O103" s="490" t="str">
        <f>IF('[1]Tasa de Falla'!IQ103=0,"",'[1]Tasa de Falla'!IQ103)</f>
        <v>XXXX</v>
      </c>
      <c r="P103" s="490" t="str">
        <f>IF('[1]Tasa de Falla'!IR103=0,"",'[1]Tasa de Falla'!IR103)</f>
        <v>XXXX</v>
      </c>
      <c r="Q103" s="490" t="str">
        <f>IF('[1]Tasa de Falla'!IS103=0,"",'[1]Tasa de Falla'!IS103)</f>
        <v>XXXX</v>
      </c>
      <c r="R103" s="490" t="str">
        <f>IF('[1]Tasa de Falla'!IT103=0,"",'[1]Tasa de Falla'!IT103)</f>
        <v>XXXX</v>
      </c>
      <c r="S103" s="491"/>
      <c r="T103" s="488"/>
    </row>
    <row r="104" spans="2:20" s="482" customFormat="1" ht="19.5" customHeight="1">
      <c r="B104" s="483"/>
      <c r="C104" s="489">
        <f>'[1]Tasa de Falla'!C104</f>
        <v>87</v>
      </c>
      <c r="D104" s="489" t="str">
        <f>'[1]Tasa de Falla'!D104</f>
        <v>SANTIAGO OESTE - SANTIAGO SUR </v>
      </c>
      <c r="E104" s="489">
        <f>'[1]Tasa de Falla'!E104</f>
        <v>132</v>
      </c>
      <c r="F104" s="489">
        <f>'[1]Tasa de Falla'!F104</f>
        <v>10.6</v>
      </c>
      <c r="G104" s="490">
        <f>IF('[1]Tasa de Falla'!II104=0,"",'[1]Tasa de Falla'!II104)</f>
      </c>
      <c r="H104" s="490">
        <f>IF('[1]Tasa de Falla'!IJ104=0,"",'[1]Tasa de Falla'!IJ104)</f>
        <v>1</v>
      </c>
      <c r="I104" s="490">
        <f>IF('[1]Tasa de Falla'!IK104=0,"",'[1]Tasa de Falla'!IK104)</f>
      </c>
      <c r="J104" s="490">
        <f>IF('[1]Tasa de Falla'!IL104=0,"",'[1]Tasa de Falla'!IL104)</f>
      </c>
      <c r="K104" s="490">
        <f>IF('[1]Tasa de Falla'!IM104=0,"",'[1]Tasa de Falla'!IM104)</f>
      </c>
      <c r="L104" s="490">
        <f>IF('[1]Tasa de Falla'!IN104=0,"",'[1]Tasa de Falla'!IN104)</f>
      </c>
      <c r="M104" s="490">
        <f>IF('[1]Tasa de Falla'!IO104=0,"",'[1]Tasa de Falla'!IO104)</f>
      </c>
      <c r="N104" s="490">
        <f>IF('[1]Tasa de Falla'!IP104=0,"",'[1]Tasa de Falla'!IP104)</f>
      </c>
      <c r="O104" s="490">
        <f>IF('[1]Tasa de Falla'!IQ104=0,"",'[1]Tasa de Falla'!IQ104)</f>
      </c>
      <c r="P104" s="490">
        <f>IF('[1]Tasa de Falla'!IR104=0,"",'[1]Tasa de Falla'!IR104)</f>
      </c>
      <c r="Q104" s="490">
        <f>IF('[1]Tasa de Falla'!IS104=0,"",'[1]Tasa de Falla'!IS104)</f>
        <v>1</v>
      </c>
      <c r="R104" s="490">
        <f>IF('[1]Tasa de Falla'!IT104=0,"",'[1]Tasa de Falla'!IT104)</f>
      </c>
      <c r="S104" s="491"/>
      <c r="T104" s="488"/>
    </row>
    <row r="105" spans="2:20" s="482" customFormat="1" ht="19.5" customHeight="1">
      <c r="B105" s="483"/>
      <c r="C105" s="489">
        <f>'[1]Tasa de Falla'!C105</f>
        <v>88</v>
      </c>
      <c r="D105" s="489" t="str">
        <f>'[1]Tasa de Falla'!D105</f>
        <v>SANTIAGO SUR - SANTIAGO CENTRO</v>
      </c>
      <c r="E105" s="489">
        <f>'[1]Tasa de Falla'!E105</f>
        <v>132</v>
      </c>
      <c r="F105" s="489">
        <f>'[1]Tasa de Falla'!F105</f>
        <v>4</v>
      </c>
      <c r="G105" s="490">
        <f>IF('[1]Tasa de Falla'!II105=0,"",'[1]Tasa de Falla'!II105)</f>
      </c>
      <c r="H105" s="490">
        <f>IF('[1]Tasa de Falla'!IJ105=0,"",'[1]Tasa de Falla'!IJ105)</f>
        <v>1</v>
      </c>
      <c r="I105" s="490">
        <f>IF('[1]Tasa de Falla'!IK105=0,"",'[1]Tasa de Falla'!IK105)</f>
      </c>
      <c r="J105" s="490">
        <f>IF('[1]Tasa de Falla'!IL105=0,"",'[1]Tasa de Falla'!IL105)</f>
      </c>
      <c r="K105" s="490">
        <f>IF('[1]Tasa de Falla'!IM105=0,"",'[1]Tasa de Falla'!IM105)</f>
      </c>
      <c r="L105" s="490">
        <f>IF('[1]Tasa de Falla'!IN105=0,"",'[1]Tasa de Falla'!IN105)</f>
      </c>
      <c r="M105" s="490">
        <f>IF('[1]Tasa de Falla'!IO105=0,"",'[1]Tasa de Falla'!IO105)</f>
      </c>
      <c r="N105" s="490">
        <f>IF('[1]Tasa de Falla'!IP105=0,"",'[1]Tasa de Falla'!IP105)</f>
      </c>
      <c r="O105" s="490">
        <f>IF('[1]Tasa de Falla'!IQ105=0,"",'[1]Tasa de Falla'!IQ105)</f>
      </c>
      <c r="P105" s="490">
        <f>IF('[1]Tasa de Falla'!IR105=0,"",'[1]Tasa de Falla'!IR105)</f>
      </c>
      <c r="Q105" s="490">
        <f>IF('[1]Tasa de Falla'!IS105=0,"",'[1]Tasa de Falla'!IS105)</f>
      </c>
      <c r="R105" s="490">
        <f>IF('[1]Tasa de Falla'!IT105=0,"",'[1]Tasa de Falla'!IT105)</f>
      </c>
      <c r="S105" s="491"/>
      <c r="T105" s="488"/>
    </row>
    <row r="106" spans="2:20" s="482" customFormat="1" ht="19.5" customHeight="1">
      <c r="B106" s="483"/>
      <c r="C106" s="489">
        <f>'[1]Tasa de Falla'!C106</f>
        <v>89</v>
      </c>
      <c r="D106" s="489" t="str">
        <f>'[1]Tasa de Falla'!D106</f>
        <v>C.H. RIO HONDO - SANTIAGO OESTE</v>
      </c>
      <c r="E106" s="489">
        <f>'[1]Tasa de Falla'!E106</f>
        <v>132</v>
      </c>
      <c r="F106" s="489">
        <f>'[1]Tasa de Falla'!F106</f>
        <v>69.8</v>
      </c>
      <c r="G106" s="490">
        <f>IF('[1]Tasa de Falla'!II106=0,"",'[1]Tasa de Falla'!II106)</f>
      </c>
      <c r="H106" s="490">
        <f>IF('[1]Tasa de Falla'!IJ106=0,"",'[1]Tasa de Falla'!IJ106)</f>
      </c>
      <c r="I106" s="490">
        <f>IF('[1]Tasa de Falla'!IK106=0,"",'[1]Tasa de Falla'!IK106)</f>
      </c>
      <c r="J106" s="490">
        <f>IF('[1]Tasa de Falla'!IL106=0,"",'[1]Tasa de Falla'!IL106)</f>
      </c>
      <c r="K106" s="490">
        <f>IF('[1]Tasa de Falla'!IM106=0,"",'[1]Tasa de Falla'!IM106)</f>
      </c>
      <c r="L106" s="490">
        <f>IF('[1]Tasa de Falla'!IN106=0,"",'[1]Tasa de Falla'!IN106)</f>
      </c>
      <c r="M106" s="490">
        <f>IF('[1]Tasa de Falla'!IO106=0,"",'[1]Tasa de Falla'!IO106)</f>
      </c>
      <c r="N106" s="490">
        <f>IF('[1]Tasa de Falla'!IP106=0,"",'[1]Tasa de Falla'!IP106)</f>
      </c>
      <c r="O106" s="490">
        <f>IF('[1]Tasa de Falla'!IQ106=0,"",'[1]Tasa de Falla'!IQ106)</f>
      </c>
      <c r="P106" s="490">
        <f>IF('[1]Tasa de Falla'!IR106=0,"",'[1]Tasa de Falla'!IR106)</f>
      </c>
      <c r="Q106" s="490">
        <f>IF('[1]Tasa de Falla'!IS106=0,"",'[1]Tasa de Falla'!IS106)</f>
        <v>1</v>
      </c>
      <c r="R106" s="490">
        <f>IF('[1]Tasa de Falla'!IT106=0,"",'[1]Tasa de Falla'!IT106)</f>
      </c>
      <c r="S106" s="491"/>
      <c r="T106" s="488"/>
    </row>
    <row r="107" spans="2:20" s="482" customFormat="1" ht="19.5" customHeight="1">
      <c r="B107" s="483"/>
      <c r="C107" s="489">
        <f>'[1]Tasa de Falla'!C107</f>
        <v>90</v>
      </c>
      <c r="D107" s="489" t="str">
        <f>'[1]Tasa de Falla'!D107</f>
        <v>GÜEMES - MINETTI</v>
      </c>
      <c r="E107" s="489">
        <f>'[1]Tasa de Falla'!E107</f>
        <v>132</v>
      </c>
      <c r="F107" s="489">
        <f>'[1]Tasa de Falla'!F107</f>
        <v>41.4</v>
      </c>
      <c r="G107" s="490">
        <f>IF('[1]Tasa de Falla'!II107=0,"",'[1]Tasa de Falla'!II107)</f>
      </c>
      <c r="H107" s="490">
        <f>IF('[1]Tasa de Falla'!IJ107=0,"",'[1]Tasa de Falla'!IJ107)</f>
      </c>
      <c r="I107" s="490">
        <f>IF('[1]Tasa de Falla'!IK107=0,"",'[1]Tasa de Falla'!IK107)</f>
      </c>
      <c r="J107" s="490">
        <f>IF('[1]Tasa de Falla'!IL107=0,"",'[1]Tasa de Falla'!IL107)</f>
      </c>
      <c r="K107" s="490">
        <f>IF('[1]Tasa de Falla'!IM107=0,"",'[1]Tasa de Falla'!IM107)</f>
      </c>
      <c r="L107" s="490">
        <f>IF('[1]Tasa de Falla'!IN107=0,"",'[1]Tasa de Falla'!IN107)</f>
      </c>
      <c r="M107" s="490">
        <f>IF('[1]Tasa de Falla'!IO107=0,"",'[1]Tasa de Falla'!IO107)</f>
      </c>
      <c r="N107" s="490">
        <f>IF('[1]Tasa de Falla'!IP107=0,"",'[1]Tasa de Falla'!IP107)</f>
      </c>
      <c r="O107" s="490">
        <f>IF('[1]Tasa de Falla'!IQ107=0,"",'[1]Tasa de Falla'!IQ107)</f>
      </c>
      <c r="P107" s="490">
        <f>IF('[1]Tasa de Falla'!IR107=0,"",'[1]Tasa de Falla'!IR107)</f>
      </c>
      <c r="Q107" s="490">
        <f>IF('[1]Tasa de Falla'!IS107=0,"",'[1]Tasa de Falla'!IS107)</f>
      </c>
      <c r="R107" s="490">
        <f>IF('[1]Tasa de Falla'!IT107=0,"",'[1]Tasa de Falla'!IT107)</f>
      </c>
      <c r="S107" s="491"/>
      <c r="T107" s="488"/>
    </row>
    <row r="108" spans="2:20" s="482" customFormat="1" ht="19.5" customHeight="1">
      <c r="B108" s="483"/>
      <c r="C108" s="489">
        <f>'[1]Tasa de Falla'!C108</f>
        <v>91</v>
      </c>
      <c r="D108" s="489" t="str">
        <f>'[1]Tasa de Falla'!D108</f>
        <v>GÜEMES - SALTA NORTE</v>
      </c>
      <c r="E108" s="489">
        <f>'[1]Tasa de Falla'!E108</f>
        <v>132</v>
      </c>
      <c r="F108" s="489">
        <f>'[1]Tasa de Falla'!F108</f>
        <v>38.97</v>
      </c>
      <c r="G108" s="490">
        <f>IF('[1]Tasa de Falla'!II108=0,"",'[1]Tasa de Falla'!II108)</f>
        <v>1</v>
      </c>
      <c r="H108" s="490">
        <f>IF('[1]Tasa de Falla'!IJ108=0,"",'[1]Tasa de Falla'!IJ108)</f>
      </c>
      <c r="I108" s="490">
        <f>IF('[1]Tasa de Falla'!IK108=0,"",'[1]Tasa de Falla'!IK108)</f>
      </c>
      <c r="J108" s="490">
        <f>IF('[1]Tasa de Falla'!IL108=0,"",'[1]Tasa de Falla'!IL108)</f>
      </c>
      <c r="K108" s="490">
        <f>IF('[1]Tasa de Falla'!IM108=0,"",'[1]Tasa de Falla'!IM108)</f>
      </c>
      <c r="L108" s="490">
        <f>IF('[1]Tasa de Falla'!IN108=0,"",'[1]Tasa de Falla'!IN108)</f>
      </c>
      <c r="M108" s="490">
        <f>IF('[1]Tasa de Falla'!IO108=0,"",'[1]Tasa de Falla'!IO108)</f>
      </c>
      <c r="N108" s="490">
        <f>IF('[1]Tasa de Falla'!IP108=0,"",'[1]Tasa de Falla'!IP108)</f>
      </c>
      <c r="O108" s="490">
        <f>IF('[1]Tasa de Falla'!IQ108=0,"",'[1]Tasa de Falla'!IQ108)</f>
        <v>1</v>
      </c>
      <c r="P108" s="490">
        <f>IF('[1]Tasa de Falla'!IR108=0,"",'[1]Tasa de Falla'!IR108)</f>
      </c>
      <c r="Q108" s="490">
        <f>IF('[1]Tasa de Falla'!IS108=0,"",'[1]Tasa de Falla'!IS108)</f>
      </c>
      <c r="R108" s="490">
        <f>IF('[1]Tasa de Falla'!IT108=0,"",'[1]Tasa de Falla'!IT108)</f>
      </c>
      <c r="S108" s="491"/>
      <c r="T108" s="488"/>
    </row>
    <row r="109" spans="2:20" s="482" customFormat="1" ht="19.5" customHeight="1">
      <c r="B109" s="483"/>
      <c r="C109" s="489">
        <f>'[1]Tasa de Falla'!C109</f>
        <v>92</v>
      </c>
      <c r="D109" s="489" t="str">
        <f>'[1]Tasa de Falla'!D109</f>
        <v>BURRUYACU - R. DE LA FRONTERA</v>
      </c>
      <c r="E109" s="489">
        <f>'[1]Tasa de Falla'!E109</f>
        <v>132</v>
      </c>
      <c r="F109" s="489">
        <f>'[1]Tasa de Falla'!F109</f>
        <v>99.1</v>
      </c>
      <c r="G109" s="490">
        <f>IF('[1]Tasa de Falla'!II109=0,"",'[1]Tasa de Falla'!II109)</f>
      </c>
      <c r="H109" s="490">
        <f>IF('[1]Tasa de Falla'!IJ109=0,"",'[1]Tasa de Falla'!IJ109)</f>
      </c>
      <c r="I109" s="490">
        <f>IF('[1]Tasa de Falla'!IK109=0,"",'[1]Tasa de Falla'!IK109)</f>
      </c>
      <c r="J109" s="490">
        <f>IF('[1]Tasa de Falla'!IL109=0,"",'[1]Tasa de Falla'!IL109)</f>
      </c>
      <c r="K109" s="490">
        <f>IF('[1]Tasa de Falla'!IM109=0,"",'[1]Tasa de Falla'!IM109)</f>
      </c>
      <c r="L109" s="490">
        <f>IF('[1]Tasa de Falla'!IN109=0,"",'[1]Tasa de Falla'!IN109)</f>
      </c>
      <c r="M109" s="490">
        <f>IF('[1]Tasa de Falla'!IO109=0,"",'[1]Tasa de Falla'!IO109)</f>
      </c>
      <c r="N109" s="490">
        <f>IF('[1]Tasa de Falla'!IP109=0,"",'[1]Tasa de Falla'!IP109)</f>
      </c>
      <c r="O109" s="490">
        <f>IF('[1]Tasa de Falla'!IQ109=0,"",'[1]Tasa de Falla'!IQ109)</f>
      </c>
      <c r="P109" s="490">
        <f>IF('[1]Tasa de Falla'!IR109=0,"",'[1]Tasa de Falla'!IR109)</f>
      </c>
      <c r="Q109" s="490">
        <f>IF('[1]Tasa de Falla'!IS109=0,"",'[1]Tasa de Falla'!IS109)</f>
      </c>
      <c r="R109" s="490">
        <f>IF('[1]Tasa de Falla'!IT109=0,"",'[1]Tasa de Falla'!IT109)</f>
      </c>
      <c r="S109" s="491"/>
      <c r="T109" s="488"/>
    </row>
    <row r="110" spans="2:20" s="482" customFormat="1" ht="19.5" customHeight="1">
      <c r="B110" s="483"/>
      <c r="C110" s="489">
        <f>'[1]Tasa de Falla'!C110</f>
        <v>93</v>
      </c>
      <c r="D110" s="489" t="str">
        <f>'[1]Tasa de Falla'!D110</f>
        <v>R. DE LA FRONTERA - COBOS</v>
      </c>
      <c r="E110" s="489">
        <f>'[1]Tasa de Falla'!E110</f>
        <v>132</v>
      </c>
      <c r="F110" s="489">
        <f>'[1]Tasa de Falla'!F110</f>
        <v>130.4</v>
      </c>
      <c r="G110" s="490">
        <f>IF('[1]Tasa de Falla'!II110=0,"",'[1]Tasa de Falla'!II110)</f>
      </c>
      <c r="H110" s="490">
        <f>IF('[1]Tasa de Falla'!IJ110=0,"",'[1]Tasa de Falla'!IJ110)</f>
      </c>
      <c r="I110" s="490">
        <f>IF('[1]Tasa de Falla'!IK110=0,"",'[1]Tasa de Falla'!IK110)</f>
      </c>
      <c r="J110" s="490">
        <f>IF('[1]Tasa de Falla'!IL110=0,"",'[1]Tasa de Falla'!IL110)</f>
      </c>
      <c r="K110" s="490">
        <f>IF('[1]Tasa de Falla'!IM110=0,"",'[1]Tasa de Falla'!IM110)</f>
      </c>
      <c r="L110" s="490">
        <f>IF('[1]Tasa de Falla'!IN110=0,"",'[1]Tasa de Falla'!IN110)</f>
      </c>
      <c r="M110" s="490">
        <f>IF('[1]Tasa de Falla'!IO110=0,"",'[1]Tasa de Falla'!IO110)</f>
      </c>
      <c r="N110" s="490">
        <f>IF('[1]Tasa de Falla'!IP110=0,"",'[1]Tasa de Falla'!IP110)</f>
      </c>
      <c r="O110" s="490">
        <f>IF('[1]Tasa de Falla'!IQ110=0,"",'[1]Tasa de Falla'!IQ110)</f>
      </c>
      <c r="P110" s="490">
        <f>IF('[1]Tasa de Falla'!IR110=0,"",'[1]Tasa de Falla'!IR110)</f>
      </c>
      <c r="Q110" s="490">
        <f>IF('[1]Tasa de Falla'!IS110=0,"",'[1]Tasa de Falla'!IS110)</f>
      </c>
      <c r="R110" s="490">
        <f>IF('[1]Tasa de Falla'!IT110=0,"",'[1]Tasa de Falla'!IT110)</f>
        <v>1</v>
      </c>
      <c r="S110" s="491"/>
      <c r="T110" s="488"/>
    </row>
    <row r="111" spans="2:20" s="482" customFormat="1" ht="19.5" customHeight="1">
      <c r="B111" s="483"/>
      <c r="C111" s="489">
        <f>'[1]Tasa de Falla'!C111</f>
        <v>94</v>
      </c>
      <c r="D111" s="489" t="str">
        <f>'[1]Tasa de Falla'!D111</f>
        <v>J.V. GONZALEZ - APOLINARIO SARAVIA</v>
      </c>
      <c r="E111" s="489">
        <f>'[1]Tasa de Falla'!E111</f>
        <v>132</v>
      </c>
      <c r="F111" s="489">
        <f>'[1]Tasa de Falla'!F111</f>
        <v>94</v>
      </c>
      <c r="G111" s="490">
        <f>IF('[1]Tasa de Falla'!II111=0,"",'[1]Tasa de Falla'!II111)</f>
      </c>
      <c r="H111" s="490">
        <f>IF('[1]Tasa de Falla'!IJ111=0,"",'[1]Tasa de Falla'!IJ111)</f>
      </c>
      <c r="I111" s="490">
        <f>IF('[1]Tasa de Falla'!IK111=0,"",'[1]Tasa de Falla'!IK111)</f>
      </c>
      <c r="J111" s="490">
        <f>IF('[1]Tasa de Falla'!IL111=0,"",'[1]Tasa de Falla'!IL111)</f>
      </c>
      <c r="K111" s="490">
        <f>IF('[1]Tasa de Falla'!IM111=0,"",'[1]Tasa de Falla'!IM111)</f>
      </c>
      <c r="L111" s="490">
        <f>IF('[1]Tasa de Falla'!IN111=0,"",'[1]Tasa de Falla'!IN111)</f>
      </c>
      <c r="M111" s="490">
        <f>IF('[1]Tasa de Falla'!IO111=0,"",'[1]Tasa de Falla'!IO111)</f>
      </c>
      <c r="N111" s="490">
        <f>IF('[1]Tasa de Falla'!IP111=0,"",'[1]Tasa de Falla'!IP111)</f>
      </c>
      <c r="O111" s="490">
        <f>IF('[1]Tasa de Falla'!IQ111=0,"",'[1]Tasa de Falla'!IQ111)</f>
      </c>
      <c r="P111" s="490">
        <f>IF('[1]Tasa de Falla'!IR111=0,"",'[1]Tasa de Falla'!IR111)</f>
      </c>
      <c r="Q111" s="490">
        <f>IF('[1]Tasa de Falla'!IS111=0,"",'[1]Tasa de Falla'!IS111)</f>
      </c>
      <c r="R111" s="490">
        <f>IF('[1]Tasa de Falla'!IT111=0,"",'[1]Tasa de Falla'!IT111)</f>
      </c>
      <c r="S111" s="491"/>
      <c r="T111" s="488"/>
    </row>
    <row r="112" spans="2:20" s="482" customFormat="1" ht="19.5" customHeight="1">
      <c r="B112" s="483"/>
      <c r="C112" s="489">
        <f>'[1]Tasa de Falla'!C112</f>
        <v>95</v>
      </c>
      <c r="D112" s="489" t="str">
        <f>'[1]Tasa de Falla'!D112</f>
        <v>ANDALGALA - SAULIL</v>
      </c>
      <c r="E112" s="489">
        <f>'[1]Tasa de Falla'!E112</f>
        <v>132</v>
      </c>
      <c r="F112" s="489">
        <f>'[1]Tasa de Falla'!F112</f>
        <v>76</v>
      </c>
      <c r="G112" s="490">
        <f>IF('[1]Tasa de Falla'!II112=0,"",'[1]Tasa de Falla'!II112)</f>
        <v>1</v>
      </c>
      <c r="H112" s="490">
        <f>IF('[1]Tasa de Falla'!IJ112=0,"",'[1]Tasa de Falla'!IJ112)</f>
      </c>
      <c r="I112" s="490">
        <f>IF('[1]Tasa de Falla'!IK112=0,"",'[1]Tasa de Falla'!IK112)</f>
      </c>
      <c r="J112" s="490">
        <f>IF('[1]Tasa de Falla'!IL112=0,"",'[1]Tasa de Falla'!IL112)</f>
      </c>
      <c r="K112" s="490">
        <f>IF('[1]Tasa de Falla'!IM112=0,"",'[1]Tasa de Falla'!IM112)</f>
      </c>
      <c r="L112" s="490">
        <f>IF('[1]Tasa de Falla'!IN112=0,"",'[1]Tasa de Falla'!IN112)</f>
      </c>
      <c r="M112" s="490">
        <f>IF('[1]Tasa de Falla'!IO112=0,"",'[1]Tasa de Falla'!IO112)</f>
      </c>
      <c r="N112" s="490">
        <f>IF('[1]Tasa de Falla'!IP112=0,"",'[1]Tasa de Falla'!IP112)</f>
      </c>
      <c r="O112" s="490">
        <f>IF('[1]Tasa de Falla'!IQ112=0,"",'[1]Tasa de Falla'!IQ112)</f>
        <v>1</v>
      </c>
      <c r="P112" s="490">
        <f>IF('[1]Tasa de Falla'!IR112=0,"",'[1]Tasa de Falla'!IR112)</f>
      </c>
      <c r="Q112" s="490">
        <f>IF('[1]Tasa de Falla'!IS112=0,"",'[1]Tasa de Falla'!IS112)</f>
      </c>
      <c r="R112" s="490">
        <f>IF('[1]Tasa de Falla'!IT112=0,"",'[1]Tasa de Falla'!IT112)</f>
      </c>
      <c r="S112" s="491"/>
      <c r="T112" s="488"/>
    </row>
    <row r="113" spans="2:20" s="482" customFormat="1" ht="19.5" customHeight="1">
      <c r="B113" s="483"/>
      <c r="C113" s="489">
        <f>'[1]Tasa de Falla'!C113</f>
        <v>96</v>
      </c>
      <c r="D113" s="489" t="str">
        <f>'[1]Tasa de Falla'!D113</f>
        <v>SANTIAGO OESTE - SANT. SUR  - SANT. CENTRO</v>
      </c>
      <c r="E113" s="489">
        <f>'[1]Tasa de Falla'!E113</f>
        <v>132</v>
      </c>
      <c r="F113" s="489">
        <f>'[1]Tasa de Falla'!F113</f>
        <v>14.6</v>
      </c>
      <c r="G113" s="490" t="str">
        <f>IF('[1]Tasa de Falla'!II113=0,"",'[1]Tasa de Falla'!II113)</f>
        <v>XXXX</v>
      </c>
      <c r="H113" s="490" t="str">
        <f>IF('[1]Tasa de Falla'!IJ113=0,"",'[1]Tasa de Falla'!IJ113)</f>
        <v>XXXX</v>
      </c>
      <c r="I113" s="490" t="str">
        <f>IF('[1]Tasa de Falla'!IK113=0,"",'[1]Tasa de Falla'!IK113)</f>
        <v>XXXX</v>
      </c>
      <c r="J113" s="490" t="str">
        <f>IF('[1]Tasa de Falla'!IL113=0,"",'[1]Tasa de Falla'!IL113)</f>
        <v>XXXX</v>
      </c>
      <c r="K113" s="490" t="str">
        <f>IF('[1]Tasa de Falla'!IM113=0,"",'[1]Tasa de Falla'!IM113)</f>
        <v>XXXX</v>
      </c>
      <c r="L113" s="490" t="str">
        <f>IF('[1]Tasa de Falla'!IN113=0,"",'[1]Tasa de Falla'!IN113)</f>
        <v>XXXX</v>
      </c>
      <c r="M113" s="490" t="str">
        <f>IF('[1]Tasa de Falla'!IO113=0,"",'[1]Tasa de Falla'!IO113)</f>
        <v>XXXX</v>
      </c>
      <c r="N113" s="490" t="str">
        <f>IF('[1]Tasa de Falla'!IP113=0,"",'[1]Tasa de Falla'!IP113)</f>
        <v>XXXX</v>
      </c>
      <c r="O113" s="490" t="str">
        <f>IF('[1]Tasa de Falla'!IQ113=0,"",'[1]Tasa de Falla'!IQ113)</f>
        <v>XXXX</v>
      </c>
      <c r="P113" s="490" t="str">
        <f>IF('[1]Tasa de Falla'!IR113=0,"",'[1]Tasa de Falla'!IR113)</f>
        <v>XXXX</v>
      </c>
      <c r="Q113" s="490" t="str">
        <f>IF('[1]Tasa de Falla'!IS113=0,"",'[1]Tasa de Falla'!IS113)</f>
        <v>XXXX</v>
      </c>
      <c r="R113" s="490" t="str">
        <f>IF('[1]Tasa de Falla'!IT113=0,"",'[1]Tasa de Falla'!IT113)</f>
        <v>XXXX</v>
      </c>
      <c r="S113" s="491"/>
      <c r="T113" s="488"/>
    </row>
    <row r="114" spans="2:20" s="482" customFormat="1" ht="19.5" customHeight="1">
      <c r="B114" s="483"/>
      <c r="C114" s="489">
        <f>'[1]Tasa de Falla'!C114</f>
        <v>97</v>
      </c>
      <c r="D114" s="489" t="str">
        <f>'[1]Tasa de Falla'!D114</f>
        <v>LA RIOJA SUR - PI LA RIOJA  </v>
      </c>
      <c r="E114" s="489">
        <f>'[1]Tasa de Falla'!E114</f>
        <v>132</v>
      </c>
      <c r="F114" s="489">
        <f>'[1]Tasa de Falla'!F114</f>
        <v>40</v>
      </c>
      <c r="G114" s="490">
        <f>IF('[1]Tasa de Falla'!II114=0,"",'[1]Tasa de Falla'!II114)</f>
      </c>
      <c r="H114" s="490">
        <f>IF('[1]Tasa de Falla'!IJ114=0,"",'[1]Tasa de Falla'!IJ114)</f>
      </c>
      <c r="I114" s="490">
        <f>IF('[1]Tasa de Falla'!IK114=0,"",'[1]Tasa de Falla'!IK114)</f>
      </c>
      <c r="J114" s="490">
        <f>IF('[1]Tasa de Falla'!IL114=0,"",'[1]Tasa de Falla'!IL114)</f>
      </c>
      <c r="K114" s="490">
        <f>IF('[1]Tasa de Falla'!IM114=0,"",'[1]Tasa de Falla'!IM114)</f>
      </c>
      <c r="L114" s="490">
        <f>IF('[1]Tasa de Falla'!IN114=0,"",'[1]Tasa de Falla'!IN114)</f>
      </c>
      <c r="M114" s="490">
        <f>IF('[1]Tasa de Falla'!IO114=0,"",'[1]Tasa de Falla'!IO114)</f>
      </c>
      <c r="N114" s="490">
        <f>IF('[1]Tasa de Falla'!IP114=0,"",'[1]Tasa de Falla'!IP114)</f>
      </c>
      <c r="O114" s="490">
        <f>IF('[1]Tasa de Falla'!IQ114=0,"",'[1]Tasa de Falla'!IQ114)</f>
      </c>
      <c r="P114" s="490">
        <f>IF('[1]Tasa de Falla'!IR114=0,"",'[1]Tasa de Falla'!IR114)</f>
      </c>
      <c r="Q114" s="490">
        <f>IF('[1]Tasa de Falla'!IS114=0,"",'[1]Tasa de Falla'!IS114)</f>
      </c>
      <c r="R114" s="490">
        <f>IF('[1]Tasa de Falla'!IT114=0,"",'[1]Tasa de Falla'!IT114)</f>
      </c>
      <c r="S114" s="491"/>
      <c r="T114" s="488"/>
    </row>
    <row r="115" spans="2:20" s="482" customFormat="1" ht="19.5" customHeight="1">
      <c r="B115" s="483"/>
      <c r="C115" s="489">
        <f>'[1]Tasa de Falla'!C115</f>
        <v>98</v>
      </c>
      <c r="D115" s="489" t="str">
        <f>'[1]Tasa de Falla'!D115</f>
        <v>LA RIOJA SUR - PI. PATQUIA</v>
      </c>
      <c r="E115" s="489">
        <f>'[1]Tasa de Falla'!E115</f>
        <v>132</v>
      </c>
      <c r="F115" s="489">
        <f>'[1]Tasa de Falla'!F115</f>
        <v>40</v>
      </c>
      <c r="G115" s="490">
        <f>IF('[1]Tasa de Falla'!II115=0,"",'[1]Tasa de Falla'!II115)</f>
      </c>
      <c r="H115" s="490">
        <f>IF('[1]Tasa de Falla'!IJ115=0,"",'[1]Tasa de Falla'!IJ115)</f>
      </c>
      <c r="I115" s="490">
        <f>IF('[1]Tasa de Falla'!IK115=0,"",'[1]Tasa de Falla'!IK115)</f>
      </c>
      <c r="J115" s="490">
        <f>IF('[1]Tasa de Falla'!IL115=0,"",'[1]Tasa de Falla'!IL115)</f>
      </c>
      <c r="K115" s="490">
        <f>IF('[1]Tasa de Falla'!IM115=0,"",'[1]Tasa de Falla'!IM115)</f>
      </c>
      <c r="L115" s="490">
        <f>IF('[1]Tasa de Falla'!IN115=0,"",'[1]Tasa de Falla'!IN115)</f>
      </c>
      <c r="M115" s="490">
        <f>IF('[1]Tasa de Falla'!IO115=0,"",'[1]Tasa de Falla'!IO115)</f>
      </c>
      <c r="N115" s="490">
        <f>IF('[1]Tasa de Falla'!IP115=0,"",'[1]Tasa de Falla'!IP115)</f>
        <v>1</v>
      </c>
      <c r="O115" s="490">
        <f>IF('[1]Tasa de Falla'!IQ115=0,"",'[1]Tasa de Falla'!IQ115)</f>
      </c>
      <c r="P115" s="490">
        <f>IF('[1]Tasa de Falla'!IR115=0,"",'[1]Tasa de Falla'!IR115)</f>
      </c>
      <c r="Q115" s="490">
        <f>IF('[1]Tasa de Falla'!IS115=0,"",'[1]Tasa de Falla'!IS115)</f>
      </c>
      <c r="R115" s="490">
        <f>IF('[1]Tasa de Falla'!IT115=0,"",'[1]Tasa de Falla'!IT115)</f>
      </c>
      <c r="S115" s="491"/>
      <c r="T115" s="488"/>
    </row>
    <row r="116" spans="2:20" s="482" customFormat="1" ht="19.5" customHeight="1">
      <c r="B116" s="483"/>
      <c r="C116" s="489">
        <f>'[1]Tasa de Falla'!C116</f>
        <v>99</v>
      </c>
      <c r="D116" s="489" t="str">
        <f>'[1]Tasa de Falla'!D116</f>
        <v>SUNCHO CORRAL - QUIMILI</v>
      </c>
      <c r="E116" s="489">
        <f>'[1]Tasa de Falla'!E116</f>
        <v>132</v>
      </c>
      <c r="F116" s="489">
        <f>'[1]Tasa de Falla'!F116</f>
        <v>108</v>
      </c>
      <c r="G116" s="490">
        <f>IF('[1]Tasa de Falla'!II116=0,"",'[1]Tasa de Falla'!II116)</f>
      </c>
      <c r="H116" s="490">
        <f>IF('[1]Tasa de Falla'!IJ116=0,"",'[1]Tasa de Falla'!IJ116)</f>
      </c>
      <c r="I116" s="490">
        <f>IF('[1]Tasa de Falla'!IK116=0,"",'[1]Tasa de Falla'!IK116)</f>
      </c>
      <c r="J116" s="490">
        <f>IF('[1]Tasa de Falla'!IL116=0,"",'[1]Tasa de Falla'!IL116)</f>
      </c>
      <c r="K116" s="490">
        <f>IF('[1]Tasa de Falla'!IM116=0,"",'[1]Tasa de Falla'!IM116)</f>
      </c>
      <c r="L116" s="490">
        <f>IF('[1]Tasa de Falla'!IN116=0,"",'[1]Tasa de Falla'!IN116)</f>
      </c>
      <c r="M116" s="490">
        <f>IF('[1]Tasa de Falla'!IO116=0,"",'[1]Tasa de Falla'!IO116)</f>
      </c>
      <c r="N116" s="490">
        <f>IF('[1]Tasa de Falla'!IP116=0,"",'[1]Tasa de Falla'!IP116)</f>
      </c>
      <c r="O116" s="490">
        <f>IF('[1]Tasa de Falla'!IQ116=0,"",'[1]Tasa de Falla'!IQ116)</f>
      </c>
      <c r="P116" s="490">
        <f>IF('[1]Tasa de Falla'!IR116=0,"",'[1]Tasa de Falla'!IR116)</f>
      </c>
      <c r="Q116" s="490">
        <f>IF('[1]Tasa de Falla'!IS116=0,"",'[1]Tasa de Falla'!IS116)</f>
      </c>
      <c r="R116" s="490">
        <f>IF('[1]Tasa de Falla'!IT116=0,"",'[1]Tasa de Falla'!IT116)</f>
      </c>
      <c r="S116" s="491"/>
      <c r="T116" s="488"/>
    </row>
    <row r="117" spans="2:20" s="482" customFormat="1" ht="19.5" customHeight="1">
      <c r="B117" s="483"/>
      <c r="C117" s="489">
        <f>'[1]Tasa de Falla'!C117</f>
        <v>100</v>
      </c>
      <c r="D117" s="489" t="str">
        <f>'[1]Tasa de Falla'!D117</f>
        <v>EL BRACHO - LA BANDA ESTE</v>
      </c>
      <c r="E117" s="489">
        <f>'[1]Tasa de Falla'!E117</f>
        <v>132</v>
      </c>
      <c r="F117" s="489">
        <f>'[1]Tasa de Falla'!F117</f>
        <v>140.9</v>
      </c>
      <c r="G117" s="490">
        <f>IF('[1]Tasa de Falla'!II117=0,"",'[1]Tasa de Falla'!II117)</f>
      </c>
      <c r="H117" s="490">
        <f>IF('[1]Tasa de Falla'!IJ117=0,"",'[1]Tasa de Falla'!IJ117)</f>
      </c>
      <c r="I117" s="490">
        <f>IF('[1]Tasa de Falla'!IK117=0,"",'[1]Tasa de Falla'!IK117)</f>
      </c>
      <c r="J117" s="490">
        <f>IF('[1]Tasa de Falla'!IL117=0,"",'[1]Tasa de Falla'!IL117)</f>
      </c>
      <c r="K117" s="490">
        <f>IF('[1]Tasa de Falla'!IM117=0,"",'[1]Tasa de Falla'!IM117)</f>
      </c>
      <c r="L117" s="490">
        <f>IF('[1]Tasa de Falla'!IN117=0,"",'[1]Tasa de Falla'!IN117)</f>
      </c>
      <c r="M117" s="490">
        <f>IF('[1]Tasa de Falla'!IO117=0,"",'[1]Tasa de Falla'!IO117)</f>
      </c>
      <c r="N117" s="490">
        <f>IF('[1]Tasa de Falla'!IP117=0,"",'[1]Tasa de Falla'!IP117)</f>
      </c>
      <c r="O117" s="490">
        <f>IF('[1]Tasa de Falla'!IQ117=0,"",'[1]Tasa de Falla'!IQ117)</f>
      </c>
      <c r="P117" s="490">
        <f>IF('[1]Tasa de Falla'!IR117=0,"",'[1]Tasa de Falla'!IR117)</f>
      </c>
      <c r="Q117" s="490">
        <f>IF('[1]Tasa de Falla'!IS117=0,"",'[1]Tasa de Falla'!IS117)</f>
      </c>
      <c r="R117" s="490">
        <f>IF('[1]Tasa de Falla'!IT117=0,"",'[1]Tasa de Falla'!IT117)</f>
        <v>1</v>
      </c>
      <c r="S117" s="491"/>
      <c r="T117" s="488"/>
    </row>
    <row r="118" spans="2:20" s="482" customFormat="1" ht="19.5" customHeight="1">
      <c r="B118" s="483"/>
      <c r="C118" s="489">
        <f>'[1]Tasa de Falla'!C118</f>
        <v>101</v>
      </c>
      <c r="D118" s="489" t="str">
        <f>'[1]Tasa de Falla'!D118</f>
        <v>LA BANDA ESTE - LA BANDA</v>
      </c>
      <c r="E118" s="489">
        <f>'[1]Tasa de Falla'!E118</f>
        <v>132</v>
      </c>
      <c r="F118" s="489">
        <f>'[1]Tasa de Falla'!F118</f>
        <v>16.2</v>
      </c>
      <c r="G118" s="490">
        <f>IF('[1]Tasa de Falla'!II118=0,"",'[1]Tasa de Falla'!II118)</f>
      </c>
      <c r="H118" s="490">
        <f>IF('[1]Tasa de Falla'!IJ118=0,"",'[1]Tasa de Falla'!IJ118)</f>
      </c>
      <c r="I118" s="490">
        <f>IF('[1]Tasa de Falla'!IK118=0,"",'[1]Tasa de Falla'!IK118)</f>
      </c>
      <c r="J118" s="490">
        <f>IF('[1]Tasa de Falla'!IL118=0,"",'[1]Tasa de Falla'!IL118)</f>
      </c>
      <c r="K118" s="490">
        <f>IF('[1]Tasa de Falla'!IM118=0,"",'[1]Tasa de Falla'!IM118)</f>
      </c>
      <c r="L118" s="490">
        <f>IF('[1]Tasa de Falla'!IN118=0,"",'[1]Tasa de Falla'!IN118)</f>
      </c>
      <c r="M118" s="490">
        <f>IF('[1]Tasa de Falla'!IO118=0,"",'[1]Tasa de Falla'!IO118)</f>
      </c>
      <c r="N118" s="490">
        <f>IF('[1]Tasa de Falla'!IP118=0,"",'[1]Tasa de Falla'!IP118)</f>
      </c>
      <c r="O118" s="490">
        <f>IF('[1]Tasa de Falla'!IQ118=0,"",'[1]Tasa de Falla'!IQ118)</f>
      </c>
      <c r="P118" s="490">
        <f>IF('[1]Tasa de Falla'!IR118=0,"",'[1]Tasa de Falla'!IR118)</f>
      </c>
      <c r="Q118" s="490">
        <f>IF('[1]Tasa de Falla'!IS118=0,"",'[1]Tasa de Falla'!IS118)</f>
      </c>
      <c r="R118" s="490">
        <f>IF('[1]Tasa de Falla'!IT118=0,"",'[1]Tasa de Falla'!IT118)</f>
      </c>
      <c r="S118" s="491"/>
      <c r="T118" s="488"/>
    </row>
    <row r="119" spans="2:20" s="482" customFormat="1" ht="19.5" customHeight="1">
      <c r="B119" s="483"/>
      <c r="C119" s="489">
        <f>'[1]Tasa de Falla'!C119</f>
        <v>102</v>
      </c>
      <c r="D119" s="489" t="str">
        <f>'[1]Tasa de Falla'!D119</f>
        <v>TABACAL - PICHANAL</v>
      </c>
      <c r="E119" s="489">
        <f>'[1]Tasa de Falla'!E119</f>
        <v>132</v>
      </c>
      <c r="F119" s="489">
        <f>'[1]Tasa de Falla'!F119</f>
        <v>7</v>
      </c>
      <c r="G119" s="490">
        <f>IF('[1]Tasa de Falla'!II119=0,"",'[1]Tasa de Falla'!II119)</f>
      </c>
      <c r="H119" s="490">
        <f>IF('[1]Tasa de Falla'!IJ119=0,"",'[1]Tasa de Falla'!IJ119)</f>
      </c>
      <c r="I119" s="490">
        <f>IF('[1]Tasa de Falla'!IK119=0,"",'[1]Tasa de Falla'!IK119)</f>
      </c>
      <c r="J119" s="490">
        <f>IF('[1]Tasa de Falla'!IL119=0,"",'[1]Tasa de Falla'!IL119)</f>
      </c>
      <c r="K119" s="490">
        <f>IF('[1]Tasa de Falla'!IM119=0,"",'[1]Tasa de Falla'!IM119)</f>
      </c>
      <c r="L119" s="490">
        <f>IF('[1]Tasa de Falla'!IN119=0,"",'[1]Tasa de Falla'!IN119)</f>
      </c>
      <c r="M119" s="490">
        <f>IF('[1]Tasa de Falla'!IO119=0,"",'[1]Tasa de Falla'!IO119)</f>
      </c>
      <c r="N119" s="490">
        <f>IF('[1]Tasa de Falla'!IP119=0,"",'[1]Tasa de Falla'!IP119)</f>
      </c>
      <c r="O119" s="490">
        <f>IF('[1]Tasa de Falla'!IQ119=0,"",'[1]Tasa de Falla'!IQ119)</f>
      </c>
      <c r="P119" s="490">
        <f>IF('[1]Tasa de Falla'!IR119=0,"",'[1]Tasa de Falla'!IR119)</f>
      </c>
      <c r="Q119" s="490">
        <f>IF('[1]Tasa de Falla'!IS119=0,"",'[1]Tasa de Falla'!IS119)</f>
      </c>
      <c r="R119" s="490">
        <f>IF('[1]Tasa de Falla'!IT119=0,"",'[1]Tasa de Falla'!IT119)</f>
      </c>
      <c r="S119" s="491"/>
      <c r="T119" s="488"/>
    </row>
    <row r="120" spans="2:20" s="482" customFormat="1" ht="19.5" customHeight="1">
      <c r="B120" s="483"/>
      <c r="C120" s="489">
        <f>'[1]Tasa de Falla'!C120</f>
        <v>103</v>
      </c>
      <c r="D120" s="489" t="str">
        <f>'[1]Tasa de Falla'!D120</f>
        <v>ORAN - TABACAL</v>
      </c>
      <c r="E120" s="489">
        <f>'[1]Tasa de Falla'!E120</f>
        <v>132</v>
      </c>
      <c r="F120" s="489">
        <f>'[1]Tasa de Falla'!F120</f>
        <v>10</v>
      </c>
      <c r="G120" s="490">
        <f>IF('[1]Tasa de Falla'!II120=0,"",'[1]Tasa de Falla'!II120)</f>
      </c>
      <c r="H120" s="490">
        <f>IF('[1]Tasa de Falla'!IJ120=0,"",'[1]Tasa de Falla'!IJ120)</f>
      </c>
      <c r="I120" s="490">
        <f>IF('[1]Tasa de Falla'!IK120=0,"",'[1]Tasa de Falla'!IK120)</f>
      </c>
      <c r="J120" s="490">
        <f>IF('[1]Tasa de Falla'!IL120=0,"",'[1]Tasa de Falla'!IL120)</f>
      </c>
      <c r="K120" s="490">
        <f>IF('[1]Tasa de Falla'!IM120=0,"",'[1]Tasa de Falla'!IM120)</f>
      </c>
      <c r="L120" s="490">
        <f>IF('[1]Tasa de Falla'!IN120=0,"",'[1]Tasa de Falla'!IN120)</f>
      </c>
      <c r="M120" s="490">
        <f>IF('[1]Tasa de Falla'!IO120=0,"",'[1]Tasa de Falla'!IO120)</f>
      </c>
      <c r="N120" s="490">
        <f>IF('[1]Tasa de Falla'!IP120=0,"",'[1]Tasa de Falla'!IP120)</f>
      </c>
      <c r="O120" s="490">
        <f>IF('[1]Tasa de Falla'!IQ120=0,"",'[1]Tasa de Falla'!IQ120)</f>
      </c>
      <c r="P120" s="490">
        <f>IF('[1]Tasa de Falla'!IR120=0,"",'[1]Tasa de Falla'!IR120)</f>
      </c>
      <c r="Q120" s="490">
        <f>IF('[1]Tasa de Falla'!IS120=0,"",'[1]Tasa de Falla'!IS120)</f>
      </c>
      <c r="R120" s="490">
        <f>IF('[1]Tasa de Falla'!IT120=0,"",'[1]Tasa de Falla'!IT120)</f>
      </c>
      <c r="S120" s="491"/>
      <c r="T120" s="488"/>
    </row>
    <row r="121" spans="2:20" s="482" customFormat="1" ht="19.5" customHeight="1">
      <c r="B121" s="483"/>
      <c r="C121" s="489">
        <f>'[1]Tasa de Falla'!C121</f>
        <v>104</v>
      </c>
      <c r="D121" s="489" t="str">
        <f>'[1]Tasa de Falla'!D121</f>
        <v>MONTE QUEMADO -COPO - QUIMILI</v>
      </c>
      <c r="E121" s="489">
        <f>'[1]Tasa de Falla'!E121</f>
        <v>132</v>
      </c>
      <c r="F121" s="489">
        <f>'[1]Tasa de Falla'!F121</f>
        <v>218</v>
      </c>
      <c r="G121" s="490">
        <f>IF('[1]Tasa de Falla'!II121=0,"",'[1]Tasa de Falla'!II121)</f>
      </c>
      <c r="H121" s="490">
        <f>IF('[1]Tasa de Falla'!IJ121=0,"",'[1]Tasa de Falla'!IJ121)</f>
      </c>
      <c r="I121" s="490">
        <f>IF('[1]Tasa de Falla'!IK121=0,"",'[1]Tasa de Falla'!IK121)</f>
      </c>
      <c r="J121" s="490">
        <f>IF('[1]Tasa de Falla'!IL121=0,"",'[1]Tasa de Falla'!IL121)</f>
      </c>
      <c r="K121" s="490">
        <f>IF('[1]Tasa de Falla'!IM121=0,"",'[1]Tasa de Falla'!IM121)</f>
      </c>
      <c r="L121" s="490">
        <f>IF('[1]Tasa de Falla'!IN121=0,"",'[1]Tasa de Falla'!IN121)</f>
      </c>
      <c r="M121" s="490">
        <f>IF('[1]Tasa de Falla'!IO121=0,"",'[1]Tasa de Falla'!IO121)</f>
      </c>
      <c r="N121" s="490">
        <f>IF('[1]Tasa de Falla'!IP121=0,"",'[1]Tasa de Falla'!IP121)</f>
      </c>
      <c r="O121" s="490">
        <f>IF('[1]Tasa de Falla'!IQ121=0,"",'[1]Tasa de Falla'!IQ121)</f>
      </c>
      <c r="P121" s="490">
        <f>IF('[1]Tasa de Falla'!IR121=0,"",'[1]Tasa de Falla'!IR121)</f>
      </c>
      <c r="Q121" s="490">
        <f>IF('[1]Tasa de Falla'!IS121=0,"",'[1]Tasa de Falla'!IS121)</f>
      </c>
      <c r="R121" s="490">
        <f>IF('[1]Tasa de Falla'!IT121=0,"",'[1]Tasa de Falla'!IT121)</f>
        <v>1</v>
      </c>
      <c r="S121" s="491"/>
      <c r="T121" s="488"/>
    </row>
    <row r="122" spans="2:20" s="482" customFormat="1" ht="19.5" customHeight="1">
      <c r="B122" s="483"/>
      <c r="C122" s="489">
        <f>'[1]Tasa de Falla'!C122</f>
        <v>105</v>
      </c>
      <c r="D122" s="489" t="str">
        <f>'[1]Tasa de Falla'!D122</f>
        <v>CIRCUNVALACIÓN - LARIOJA</v>
      </c>
      <c r="E122" s="489">
        <f>'[1]Tasa de Falla'!E122</f>
        <v>132</v>
      </c>
      <c r="F122" s="489">
        <f>'[1]Tasa de Falla'!F122</f>
        <v>10</v>
      </c>
      <c r="G122" s="490" t="str">
        <f>IF('[1]Tasa de Falla'!II122=0,"",'[1]Tasa de Falla'!II122)</f>
        <v>XXXX</v>
      </c>
      <c r="H122" s="490" t="str">
        <f>IF('[1]Tasa de Falla'!IJ122=0,"",'[1]Tasa de Falla'!IJ122)</f>
        <v>XXXX</v>
      </c>
      <c r="I122" s="490" t="str">
        <f>IF('[1]Tasa de Falla'!IK122=0,"",'[1]Tasa de Falla'!IK122)</f>
        <v>XXXX</v>
      </c>
      <c r="J122" s="490" t="str">
        <f>IF('[1]Tasa de Falla'!IL122=0,"",'[1]Tasa de Falla'!IL122)</f>
        <v>XXXX</v>
      </c>
      <c r="K122" s="490" t="str">
        <f>IF('[1]Tasa de Falla'!IM122=0,"",'[1]Tasa de Falla'!IM122)</f>
        <v>XXXX</v>
      </c>
      <c r="L122" s="490" t="str">
        <f>IF('[1]Tasa de Falla'!IN122=0,"",'[1]Tasa de Falla'!IN122)</f>
        <v>XXXX</v>
      </c>
      <c r="M122" s="490" t="str">
        <f>IF('[1]Tasa de Falla'!IO122=0,"",'[1]Tasa de Falla'!IO122)</f>
        <v>XXXX</v>
      </c>
      <c r="N122" s="490">
        <f>IF('[1]Tasa de Falla'!IP122=0,"",'[1]Tasa de Falla'!IP122)</f>
      </c>
      <c r="O122" s="490">
        <f>IF('[1]Tasa de Falla'!IQ122=0,"",'[1]Tasa de Falla'!IQ122)</f>
      </c>
      <c r="P122" s="490">
        <f>IF('[1]Tasa de Falla'!IR122=0,"",'[1]Tasa de Falla'!IR122)</f>
      </c>
      <c r="Q122" s="490">
        <f>IF('[1]Tasa de Falla'!IS122=0,"",'[1]Tasa de Falla'!IS122)</f>
        <v>1</v>
      </c>
      <c r="R122" s="490">
        <f>IF('[1]Tasa de Falla'!IT122=0,"",'[1]Tasa de Falla'!IT122)</f>
      </c>
      <c r="S122" s="491"/>
      <c r="T122" s="488"/>
    </row>
    <row r="123" spans="2:20" s="482" customFormat="1" ht="19.5" customHeight="1">
      <c r="B123" s="483"/>
      <c r="C123" s="489"/>
      <c r="D123" s="489"/>
      <c r="E123" s="489"/>
      <c r="F123" s="492"/>
      <c r="G123" s="487"/>
      <c r="H123" s="487"/>
      <c r="I123" s="487"/>
      <c r="J123" s="487"/>
      <c r="K123" s="487"/>
      <c r="L123" s="487"/>
      <c r="M123" s="487"/>
      <c r="N123" s="487"/>
      <c r="O123" s="487"/>
      <c r="P123" s="487"/>
      <c r="Q123" s="487"/>
      <c r="R123" s="487"/>
      <c r="S123" s="491"/>
      <c r="T123" s="488"/>
    </row>
    <row r="124" spans="2:20" s="482" customFormat="1" ht="19.5" customHeight="1" thickBot="1">
      <c r="B124" s="483"/>
      <c r="C124" s="493"/>
      <c r="D124" s="494"/>
      <c r="E124" s="495"/>
      <c r="F124" s="496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91"/>
      <c r="T124" s="488"/>
    </row>
    <row r="125" spans="2:20" ht="15" customHeight="1" thickBot="1" thickTop="1">
      <c r="B125" s="470"/>
      <c r="C125" s="83"/>
      <c r="D125" s="497"/>
      <c r="E125" s="498" t="s">
        <v>148</v>
      </c>
      <c r="F125" s="499">
        <f>SUM(F16:F124)-F19-F21-F22-F26-F27-F37-F39-F40-F43-F44-F47-F48-F49-F53-F60-F65-F80-F84-F98-F103-F113</f>
        <v>4465.890000000002</v>
      </c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1"/>
      <c r="T125" s="464"/>
    </row>
    <row r="126" spans="2:20" ht="15" customHeight="1" thickBot="1" thickTop="1">
      <c r="B126" s="470"/>
      <c r="C126" s="6"/>
      <c r="D126" s="502"/>
      <c r="F126" s="503" t="s">
        <v>149</v>
      </c>
      <c r="G126" s="504">
        <f>SUM(G17:G124)</f>
        <v>26</v>
      </c>
      <c r="H126" s="504">
        <f aca="true" t="shared" si="0" ref="H126:R126">SUM(H17:H124)</f>
        <v>11</v>
      </c>
      <c r="I126" s="504">
        <f t="shared" si="0"/>
        <v>1</v>
      </c>
      <c r="J126" s="504">
        <f t="shared" si="0"/>
        <v>1</v>
      </c>
      <c r="K126" s="504">
        <f t="shared" si="0"/>
        <v>17</v>
      </c>
      <c r="L126" s="504">
        <f t="shared" si="0"/>
        <v>2</v>
      </c>
      <c r="M126" s="504">
        <f t="shared" si="0"/>
        <v>6</v>
      </c>
      <c r="N126" s="504">
        <f t="shared" si="0"/>
        <v>2</v>
      </c>
      <c r="O126" s="504">
        <f t="shared" si="0"/>
        <v>5</v>
      </c>
      <c r="P126" s="504">
        <f t="shared" si="0"/>
        <v>17</v>
      </c>
      <c r="Q126" s="504">
        <f t="shared" si="0"/>
        <v>10</v>
      </c>
      <c r="R126" s="504">
        <f t="shared" si="0"/>
        <v>19</v>
      </c>
      <c r="S126" s="505"/>
      <c r="T126" s="464"/>
    </row>
    <row r="127" spans="2:20" ht="19.5" thickBot="1" thickTop="1">
      <c r="B127" s="470"/>
      <c r="C127" s="6"/>
      <c r="D127" s="6"/>
      <c r="E127" s="6"/>
      <c r="F127" s="506" t="s">
        <v>150</v>
      </c>
      <c r="G127" s="507">
        <f>+'[1]Tasa de Falla'!II130</f>
        <v>3.79</v>
      </c>
      <c r="H127" s="507">
        <f>+'[1]Tasa de Falla'!IJ130</f>
        <v>4.08</v>
      </c>
      <c r="I127" s="507">
        <f>+'[1]Tasa de Falla'!IK130</f>
        <v>4.08</v>
      </c>
      <c r="J127" s="507">
        <f>+'[1]Tasa de Falla'!IL130</f>
        <v>3.95</v>
      </c>
      <c r="K127" s="507" t="str">
        <f>+'[1]Tasa de Falla'!IM130</f>
        <v>XXXX</v>
      </c>
      <c r="L127" s="507" t="str">
        <f>+'[1]Tasa de Falla'!IN130</f>
        <v>XXXX</v>
      </c>
      <c r="M127" s="507" t="str">
        <f>+'[1]Tasa de Falla'!IO130</f>
        <v>XXXX</v>
      </c>
      <c r="N127" s="507" t="str">
        <f>+'[1]Tasa de Falla'!IP130</f>
        <v>XXXX</v>
      </c>
      <c r="O127" s="507" t="str">
        <f>+'[1]Tasa de Falla'!IQ130</f>
        <v>XXXX</v>
      </c>
      <c r="P127" s="507" t="str">
        <f>+'[1]Tasa de Falla'!IR130</f>
        <v>XXXX</v>
      </c>
      <c r="Q127" s="507">
        <f>+'[1]Tasa de Falla'!IS130</f>
        <v>3.25</v>
      </c>
      <c r="R127" s="507">
        <f>+'[1]Tasa de Falla'!IT130</f>
        <v>2.98</v>
      </c>
      <c r="S127" s="507">
        <f>+'[1]Tasa de Falla'!IU130</f>
        <v>2.62</v>
      </c>
      <c r="T127" s="464"/>
    </row>
    <row r="128" spans="2:21" ht="18.75" customHeight="1" thickBot="1" thickTop="1">
      <c r="B128" s="470"/>
      <c r="C128" s="46"/>
      <c r="D128" s="46"/>
      <c r="E128" s="508"/>
      <c r="F128" s="509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1"/>
      <c r="U128" s="512"/>
    </row>
    <row r="129" spans="2:20" ht="19.5" thickBot="1" thickTop="1">
      <c r="B129" s="513"/>
      <c r="C129" s="514" t="s">
        <v>151</v>
      </c>
      <c r="D129" s="46" t="s">
        <v>152</v>
      </c>
      <c r="J129" s="515" t="s">
        <v>153</v>
      </c>
      <c r="K129" s="516"/>
      <c r="L129" s="516"/>
      <c r="M129" s="517">
        <f>S127</f>
        <v>2.62</v>
      </c>
      <c r="N129" s="518" t="s">
        <v>154</v>
      </c>
      <c r="O129" s="518"/>
      <c r="P129" s="518"/>
      <c r="Q129" s="519"/>
      <c r="R129" s="1"/>
      <c r="S129" s="1"/>
      <c r="T129" s="464"/>
    </row>
    <row r="130" spans="2:20" ht="18.75" customHeight="1" thickBot="1">
      <c r="B130" s="520"/>
      <c r="C130" s="521"/>
      <c r="D130" s="91"/>
      <c r="E130" s="91"/>
      <c r="F130" s="522"/>
      <c r="G130" s="523"/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  <c r="T130" s="524"/>
    </row>
    <row r="131" spans="2:21" ht="15" customHeight="1" thickTop="1">
      <c r="B131" s="525"/>
      <c r="C131" s="1"/>
      <c r="D131" s="1"/>
      <c r="E131" s="1"/>
      <c r="F131" s="52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527"/>
      <c r="C132" s="528"/>
      <c r="D132" s="528"/>
      <c r="E132" s="528"/>
      <c r="F132" s="528"/>
      <c r="G132" s="528"/>
      <c r="H132" s="528"/>
      <c r="I132" s="528"/>
      <c r="J132" s="528"/>
      <c r="K132" s="528"/>
      <c r="L132" s="528"/>
      <c r="M132" s="528"/>
      <c r="N132" s="528"/>
      <c r="O132" s="528"/>
      <c r="P132" s="528"/>
      <c r="Q132" s="528"/>
      <c r="R132" s="528"/>
      <c r="S132" s="528"/>
      <c r="T132" s="528"/>
      <c r="U132" s="528"/>
    </row>
    <row r="133" ht="12.75">
      <c r="B133" s="529"/>
    </row>
    <row r="134" spans="2:21" ht="22.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530"/>
      <c r="E135" s="530"/>
      <c r="F135" s="472"/>
      <c r="G135" s="531"/>
      <c r="H135" s="531"/>
      <c r="I135" s="531"/>
      <c r="J135" s="531"/>
      <c r="K135" s="531"/>
      <c r="L135" s="531"/>
      <c r="M135" s="531"/>
      <c r="N135" s="531"/>
      <c r="O135" s="531"/>
      <c r="P135" s="531"/>
      <c r="Q135" s="531"/>
      <c r="R135" s="531"/>
      <c r="S135" s="531"/>
      <c r="T135" s="531"/>
      <c r="U135" s="531"/>
    </row>
    <row r="136" spans="2:21" ht="22.5" customHeight="1">
      <c r="B136" s="1"/>
      <c r="C136" s="1"/>
      <c r="D136" s="530"/>
      <c r="E136" s="530"/>
      <c r="F136" s="53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473"/>
      <c r="E137" s="473"/>
      <c r="F137" s="47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22.5" customHeight="1">
      <c r="B138" s="1"/>
      <c r="C138" s="1"/>
      <c r="D138" s="530"/>
      <c r="E138" s="530"/>
      <c r="F138" s="47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mergeCells count="2">
    <mergeCell ref="A3:C3"/>
    <mergeCell ref="A4:C4"/>
  </mergeCells>
  <printOptions/>
  <pageMargins left="1.07" right="1.18" top="0.75" bottom="0.75" header="0.3" footer="0.3"/>
  <pageSetup fitToHeight="1" fitToWidth="1"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Jaworski</cp:lastModifiedBy>
  <cp:lastPrinted>2015-12-23T13:40:11Z</cp:lastPrinted>
  <dcterms:created xsi:type="dcterms:W3CDTF">1998-04-21T14:04:37Z</dcterms:created>
  <dcterms:modified xsi:type="dcterms:W3CDTF">2015-12-29T15:14:31Z</dcterms:modified>
  <cp:category/>
  <cp:version/>
  <cp:contentType/>
  <cp:contentStatus/>
</cp:coreProperties>
</file>