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120" windowHeight="4200" tabRatio="737" activeTab="4"/>
  </bookViews>
  <sheets>
    <sheet name="Recu. Ene - Jun 2008" sheetId="1" r:id="rId1"/>
    <sheet name="REC Inv Ad Ene - Jun 2008" sheetId="2" r:id="rId2"/>
    <sheet name="Recu. Usu Ene - Jun 2008" sheetId="3" r:id="rId3"/>
    <sheet name="IC" sheetId="4" r:id="rId4"/>
    <sheet name="TASA FALLA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3">'IC'!$A$1:$K$34</definedName>
    <definedName name="_xlnm.Print_Area" localSheetId="1">'REC Inv Ad Ene - Jun 2008'!$A$1:$O$44</definedName>
    <definedName name="_xlnm.Print_Area" localSheetId="0">'Recu. Ene - Jun 2008'!$A$1:$N$39</definedName>
    <definedName name="_xlnm.Print_Area" localSheetId="2">'Recu. Usu Ene - Jun 2008'!$A$1:$R$66</definedName>
    <definedName name="_xlnm.Print_Area" localSheetId="4">'TASA FALLA'!$A$1:$T$52</definedName>
    <definedName name="DD" localSheetId="4">'TASA FALLA'!DD</definedName>
    <definedName name="DD">[0]!DD</definedName>
    <definedName name="DDD" localSheetId="4">'TASA FALLA'!DDD</definedName>
    <definedName name="DDD">[0]!DDD</definedName>
    <definedName name="DISTROCUYO" localSheetId="4">'TASA FALLA'!DISTROCUYO</definedName>
    <definedName name="DISTROCUYO">[0]!DISTROCUYO</definedName>
    <definedName name="INICIO" localSheetId="3">'IC'!INICIO</definedName>
    <definedName name="INICIO" localSheetId="1">'REC Inv Ad Ene - Jun 2008'!INICIO</definedName>
    <definedName name="INICIO" localSheetId="0">'Recu. Ene - Jun 2008'!INICIO</definedName>
    <definedName name="INICIO" localSheetId="2">'Recu. Usu Ene - Jun 2008'!INICIO</definedName>
    <definedName name="INICIO" localSheetId="4">'TASA FALLA'!INICIO</definedName>
    <definedName name="INICIO">[0]!INICIO</definedName>
    <definedName name="INICIOTI" localSheetId="4">'TASA FALLA'!INICIOTI</definedName>
    <definedName name="INICIOTI">[0]!INICIOTI</definedName>
    <definedName name="LINEAS" localSheetId="3">'IC'!LINEAS</definedName>
    <definedName name="LINEAS" localSheetId="1">'REC Inv Ad Ene - Jun 2008'!LINEAS</definedName>
    <definedName name="LINEAS" localSheetId="0">'Recu. Ene - Jun 2008'!LINEAS</definedName>
    <definedName name="LINEAS" localSheetId="2">'Recu. Usu Ene - Jun 2008'!LINEAS</definedName>
    <definedName name="LINEAS" localSheetId="4">'TASA FALLA'!LINEAS</definedName>
    <definedName name="LINEAS">[0]!LINEAS</definedName>
    <definedName name="NAME_L" localSheetId="4">'TASA FALLA'!NAME_L</definedName>
    <definedName name="NAME_L">[0]!NAME_L</definedName>
    <definedName name="NAME_L_TI" localSheetId="4">'TASA FALLA'!NAME_L_TI</definedName>
    <definedName name="NAME_L_TI">[0]!NAME_L_TI</definedName>
    <definedName name="QITBA">#REF!</definedName>
    <definedName name="TRAN">[0]!TRAN</definedName>
    <definedName name="TRANSNOA" localSheetId="4">'TASA FALLA'!TRANSNOA</definedName>
    <definedName name="TRANSNOA">[0]!TRANSNOA</definedName>
    <definedName name="x">[0]!x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<sst xmlns="http://schemas.openxmlformats.org/spreadsheetml/2006/main" count="160" uniqueCount="79">
  <si>
    <t xml:space="preserve">ENTE NACIONAL REGULADOR </t>
  </si>
  <si>
    <t>DE LA ELECTRICIDAD</t>
  </si>
  <si>
    <t>Sanciones duplicadas por tasa de falla &gt; 4 Sal. x año/100km.</t>
  </si>
  <si>
    <t xml:space="preserve">TOTALES  </t>
  </si>
  <si>
    <t>SISTEMA DE TRANSPORTE DE ENERGÍA ELÉCTRICA POR DISTRIBUCIÓN TRONCAL</t>
  </si>
  <si>
    <t xml:space="preserve">TRANSPA  S.A. </t>
  </si>
  <si>
    <t>SISTEMA DE TRANSPORTE DE ENERGÍA ELÉCTRICA EN ALTA TENSIÓN</t>
  </si>
  <si>
    <t>Líneas</t>
  </si>
  <si>
    <t>Transformadores</t>
  </si>
  <si>
    <t>Salidas</t>
  </si>
  <si>
    <t>Reactivos</t>
  </si>
  <si>
    <t>Suma uxt</t>
  </si>
  <si>
    <t>Ut</t>
  </si>
  <si>
    <t>T</t>
  </si>
  <si>
    <t>Indisponibilidad media</t>
  </si>
  <si>
    <t>Indice Acta Acuerdo</t>
  </si>
  <si>
    <t>Destino</t>
  </si>
  <si>
    <t>Premios (Valor positivo + 50%)</t>
  </si>
  <si>
    <t>Tasa de falla Promedio</t>
  </si>
  <si>
    <t>Tasa de falla Acta Acuerdo</t>
  </si>
  <si>
    <t xml:space="preserve">SISTEMA DE TRANSPORTE DE ENERGÍA ELÉCTRICA POR DISTRIBUCIÓN TRONCAL </t>
  </si>
  <si>
    <t>TRANSPA S.A.</t>
  </si>
  <si>
    <t>INDISPONIBILIDADES FORZADAS DE LÍNEAS - TASA DE FALLA</t>
  </si>
  <si>
    <t>LÍNEAS</t>
  </si>
  <si>
    <t>U
[kV]</t>
  </si>
  <si>
    <t>Long.
[km]</t>
  </si>
  <si>
    <t xml:space="preserve">Longitud Total </t>
  </si>
  <si>
    <t xml:space="preserve">Indisponibilidades Forzadas </t>
  </si>
  <si>
    <t xml:space="preserve">TASA DE FALLA </t>
  </si>
  <si>
    <t>XXX</t>
  </si>
  <si>
    <t xml:space="preserve">  Líneas No existentes en los respectivos meses</t>
  </si>
  <si>
    <t>VALOR PROVISORIO</t>
  </si>
  <si>
    <t>TASA DE FALLA</t>
  </si>
  <si>
    <t>SALIDAS x AÑO / 100 km</t>
  </si>
  <si>
    <t>Monto sanción</t>
  </si>
  <si>
    <t>Recurso</t>
  </si>
  <si>
    <t>Inversiones</t>
  </si>
  <si>
    <t>Usuarios</t>
  </si>
  <si>
    <t>TRANSPORTE DE ENERGÍA ELÉCTRICA POR DISTRIBUCIÓN TRONCAL</t>
  </si>
  <si>
    <t>MONTO TOTAL DESTINADO A INVERSIONES ADICIONALES CONFORME EL PUNTO  5.1.3. DEL ACTA ACUERDO</t>
  </si>
  <si>
    <t>EQUIPAMIENTO PROPIO</t>
  </si>
  <si>
    <t>2.1.1. Transformación</t>
  </si>
  <si>
    <t>2.2.1. Salidas</t>
  </si>
  <si>
    <t>3. Potencia Reactiva</t>
  </si>
  <si>
    <t>MONTO TOTAL DESTINADO A USUARIOS</t>
  </si>
  <si>
    <t>ANEXO I</t>
  </si>
  <si>
    <t>1.2. Líneas - EDERSA</t>
  </si>
  <si>
    <t>2.1.2. Transformación - EDERSA</t>
  </si>
  <si>
    <t>2.2.2. Salidas - EDERSA</t>
  </si>
  <si>
    <t>SUPERVISIÓN</t>
  </si>
  <si>
    <t>ANEXO II</t>
  </si>
  <si>
    <t>1.3. Líneas - S.P.S.E.</t>
  </si>
  <si>
    <t>ANEXO III</t>
  </si>
  <si>
    <t>ANEXO IV</t>
  </si>
  <si>
    <t>ANEXO V</t>
  </si>
  <si>
    <t>ANEXO VI</t>
  </si>
  <si>
    <t>1.4. Líneas - TRANSACUE S.A.</t>
  </si>
  <si>
    <t>DIFERENCIA</t>
  </si>
  <si>
    <t>Incentivos</t>
  </si>
  <si>
    <t>ENERO</t>
  </si>
  <si>
    <t>FEBRERO</t>
  </si>
  <si>
    <t>MARZO</t>
  </si>
  <si>
    <t>ABRIL</t>
  </si>
  <si>
    <t>MAYO</t>
  </si>
  <si>
    <t>JUNIO</t>
  </si>
  <si>
    <t>Res. ENRE Nº 425/2010</t>
  </si>
  <si>
    <t>TOTAL DE SANCIONES, INCENTIVOS E IC</t>
  </si>
  <si>
    <t>INDICES DE CALIDAD MEDIA</t>
  </si>
  <si>
    <t>Semestre Enero - Junio de 2008</t>
  </si>
  <si>
    <t>Tasa de falla de TRANSPA (sin TI) correspondiente al mes de junio de 2008.-</t>
  </si>
  <si>
    <t>Enero a Junio de 2008</t>
  </si>
  <si>
    <t>Res. ENRE Nº425/2010</t>
  </si>
  <si>
    <t>Diferencia</t>
  </si>
  <si>
    <t>1.1. Líneas - Equipamiento propio</t>
  </si>
  <si>
    <t>1.2. Líneas - S.P.S.E.</t>
  </si>
  <si>
    <t>1.3. Líneas - EDERSA</t>
  </si>
  <si>
    <t>Totales Res. ENRE Nº 425/2010</t>
  </si>
  <si>
    <t>TASA DE FALLA MEDIA - DESTINO</t>
  </si>
  <si>
    <t>ANEXO X al Memorándum D.T.E.E.  N°  587 /2013.-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</si>
</sst>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_)"/>
    <numFmt numFmtId="169" formatCode="0.000"/>
    <numFmt numFmtId="170" formatCode="#&quot;.&quot;#&quot;.-&quot;"/>
    <numFmt numFmtId="171" formatCode="#&quot;.&quot;#&quot;.&quot;#&quot;.-&quot;"/>
    <numFmt numFmtId="172" formatCode="0.0000000000"/>
    <numFmt numFmtId="173" formatCode="0.00000"/>
    <numFmt numFmtId="174" formatCode="0_)"/>
    <numFmt numFmtId="175" formatCode="0.0_)"/>
    <numFmt numFmtId="176" formatCode="0.0000000_)"/>
    <numFmt numFmtId="177" formatCode="#,##0.0000"/>
    <numFmt numFmtId="178" formatCode="&quot;$&quot;\ #,##0.000;&quot;$&quot;\ \-#,##0.000"/>
    <numFmt numFmtId="179" formatCode="#,##0.0"/>
    <numFmt numFmtId="180" formatCode="&quot;$&quot;#,##0.00\ ;&quot;$&quot;\-#,##0.00\ "/>
    <numFmt numFmtId="181" formatCode="0.0"/>
    <numFmt numFmtId="182" formatCode="0.000_)"/>
    <numFmt numFmtId="183" formatCode="#,##0;[Red]#,##0"/>
    <numFmt numFmtId="184" formatCode="#,##0.000000"/>
    <numFmt numFmtId="185" formatCode="[$$-409]#,##0.00_ ;\-[$$-409]#,##0.00\ "/>
    <numFmt numFmtId="186" formatCode="&quot;$&quot;\ #,##0.00"/>
  </numFmts>
  <fonts count="78">
    <font>
      <sz val="10"/>
      <name val="Arial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sz val="12"/>
      <name val="Arial"/>
      <family val="2"/>
    </font>
    <font>
      <sz val="24"/>
      <name val="Times New Roman"/>
      <family val="1"/>
    </font>
    <font>
      <b/>
      <u val="single"/>
      <sz val="20"/>
      <name val="Arial"/>
      <family val="0"/>
    </font>
    <font>
      <b/>
      <sz val="1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0"/>
    </font>
    <font>
      <b/>
      <sz val="11"/>
      <name val="MS Sans Serif"/>
      <family val="2"/>
    </font>
    <font>
      <sz val="9"/>
      <name val="MS Sans Serif"/>
      <family val="0"/>
    </font>
    <font>
      <b/>
      <sz val="10"/>
      <name val="MS Sans Serif"/>
      <family val="0"/>
    </font>
    <font>
      <b/>
      <sz val="12"/>
      <name val="Times New Roman"/>
      <family val="1"/>
    </font>
    <font>
      <b/>
      <u val="single"/>
      <sz val="12"/>
      <name val="Arial"/>
      <family val="0"/>
    </font>
    <font>
      <b/>
      <sz val="12"/>
      <name val="MS Sans Serif"/>
      <family val="2"/>
    </font>
    <font>
      <b/>
      <u val="single"/>
      <sz val="25"/>
      <name val="Times New Roman"/>
      <family val="1"/>
    </font>
    <font>
      <b/>
      <i/>
      <u val="single"/>
      <sz val="22"/>
      <name val="Times New Roman"/>
      <family val="1"/>
    </font>
    <font>
      <b/>
      <i/>
      <u val="single"/>
      <sz val="20"/>
      <name val="Times New Roman"/>
      <family val="0"/>
    </font>
    <font>
      <b/>
      <i/>
      <u val="single"/>
      <sz val="10"/>
      <name val="Times New Roman"/>
      <family val="1"/>
    </font>
    <font>
      <i/>
      <sz val="20"/>
      <name val="Times New Roman"/>
      <family val="1"/>
    </font>
    <font>
      <b/>
      <i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8"/>
      </patternFill>
    </fill>
    <fill>
      <patternFill patternType="solid">
        <fgColor indexed="65"/>
        <bgColor indexed="64"/>
      </patternFill>
    </fill>
    <fill>
      <patternFill patternType="gray125">
        <fgColor indexed="8"/>
      </patternFill>
    </fill>
    <fill>
      <patternFill patternType="mediumGray">
        <fgColor indexed="8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1" applyNumberFormat="0" applyAlignment="0" applyProtection="0"/>
    <xf numFmtId="0" fontId="65" fillId="22" borderId="2" applyNumberFormat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9" fillId="2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0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2" fillId="21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8" fillId="0" borderId="8" applyNumberFormat="0" applyFill="0" applyAlignment="0" applyProtection="0"/>
    <xf numFmtId="0" fontId="77" fillId="0" borderId="9" applyNumberFormat="0" applyFill="0" applyAlignment="0" applyProtection="0"/>
  </cellStyleXfs>
  <cellXfs count="327">
    <xf numFmtId="0" fontId="0" fillId="0" borderId="0" xfId="0" applyAlignment="1">
      <alignment/>
    </xf>
    <xf numFmtId="0" fontId="5" fillId="0" borderId="0" xfId="56" applyFont="1">
      <alignment/>
      <protection/>
    </xf>
    <xf numFmtId="0" fontId="6" fillId="0" borderId="0" xfId="56" applyFont="1" applyAlignment="1">
      <alignment horizontal="centerContinuous"/>
      <protection/>
    </xf>
    <xf numFmtId="0" fontId="12" fillId="0" borderId="0" xfId="56" applyFont="1" applyAlignment="1">
      <alignment horizontal="right" vertical="top"/>
      <protection/>
    </xf>
    <xf numFmtId="0" fontId="13" fillId="0" borderId="0" xfId="56" applyFont="1" applyAlignment="1">
      <alignment horizontal="centerContinuous"/>
      <protection/>
    </xf>
    <xf numFmtId="0" fontId="5" fillId="0" borderId="0" xfId="56" applyFont="1" applyAlignment="1">
      <alignment horizontal="centerContinuous"/>
      <protection/>
    </xf>
    <xf numFmtId="0" fontId="4" fillId="0" borderId="0" xfId="56" applyFont="1">
      <alignment/>
      <protection/>
    </xf>
    <xf numFmtId="0" fontId="1" fillId="0" borderId="0" xfId="56">
      <alignment/>
      <protection/>
    </xf>
    <xf numFmtId="0" fontId="4" fillId="0" borderId="0" xfId="56" applyFont="1" applyAlignment="1">
      <alignment horizontal="centerContinuous"/>
      <protection/>
    </xf>
    <xf numFmtId="0" fontId="3" fillId="0" borderId="0" xfId="56" applyFont="1" applyFill="1" applyBorder="1" applyAlignment="1" applyProtection="1">
      <alignment horizontal="centerContinuous"/>
      <protection/>
    </xf>
    <xf numFmtId="0" fontId="7" fillId="0" borderId="0" xfId="56" applyNumberFormat="1" applyFont="1" applyAlignment="1">
      <alignment horizontal="left"/>
      <protection/>
    </xf>
    <xf numFmtId="0" fontId="7" fillId="0" borderId="0" xfId="56" applyFont="1">
      <alignment/>
      <protection/>
    </xf>
    <xf numFmtId="0" fontId="7" fillId="0" borderId="0" xfId="56" applyFont="1" applyBorder="1">
      <alignment/>
      <protection/>
    </xf>
    <xf numFmtId="0" fontId="14" fillId="0" borderId="0" xfId="56" applyFont="1" applyFill="1" applyBorder="1" applyAlignment="1" applyProtection="1">
      <alignment horizontal="left"/>
      <protection/>
    </xf>
    <xf numFmtId="0" fontId="5" fillId="0" borderId="0" xfId="56" applyFont="1" applyBorder="1">
      <alignment/>
      <protection/>
    </xf>
    <xf numFmtId="0" fontId="11" fillId="0" borderId="0" xfId="56" applyFont="1">
      <alignment/>
      <protection/>
    </xf>
    <xf numFmtId="0" fontId="15" fillId="0" borderId="0" xfId="56" applyFont="1" applyBorder="1" applyAlignment="1">
      <alignment horizontal="centerContinuous"/>
      <protection/>
    </xf>
    <xf numFmtId="0" fontId="16" fillId="0" borderId="0" xfId="56" applyFont="1" applyAlignment="1">
      <alignment horizontal="centerContinuous"/>
      <protection/>
    </xf>
    <xf numFmtId="0" fontId="11" fillId="0" borderId="0" xfId="56" applyFont="1" applyAlignment="1">
      <alignment horizontal="centerContinuous"/>
      <protection/>
    </xf>
    <xf numFmtId="0" fontId="11" fillId="0" borderId="0" xfId="56" applyFont="1" applyBorder="1" applyAlignment="1">
      <alignment horizontal="centerContinuous"/>
      <protection/>
    </xf>
    <xf numFmtId="0" fontId="11" fillId="0" borderId="0" xfId="56" applyFont="1" applyBorder="1">
      <alignment/>
      <protection/>
    </xf>
    <xf numFmtId="0" fontId="4" fillId="0" borderId="0" xfId="56" applyFont="1" applyBorder="1">
      <alignment/>
      <protection/>
    </xf>
    <xf numFmtId="0" fontId="9" fillId="0" borderId="0" xfId="56" applyFont="1">
      <alignment/>
      <protection/>
    </xf>
    <xf numFmtId="0" fontId="17" fillId="0" borderId="0" xfId="56" applyFont="1">
      <alignment/>
      <protection/>
    </xf>
    <xf numFmtId="0" fontId="18" fillId="0" borderId="0" xfId="56" applyFont="1" applyBorder="1">
      <alignment/>
      <protection/>
    </xf>
    <xf numFmtId="0" fontId="17" fillId="0" borderId="0" xfId="56" applyFont="1" applyBorder="1">
      <alignment/>
      <protection/>
    </xf>
    <xf numFmtId="0" fontId="19" fillId="0" borderId="10" xfId="56" applyFont="1" applyBorder="1">
      <alignment/>
      <protection/>
    </xf>
    <xf numFmtId="0" fontId="19" fillId="0" borderId="11" xfId="55" applyFont="1" applyBorder="1">
      <alignment/>
      <protection/>
    </xf>
    <xf numFmtId="0" fontId="17" fillId="0" borderId="11" xfId="56" applyFont="1" applyBorder="1">
      <alignment/>
      <protection/>
    </xf>
    <xf numFmtId="0" fontId="17" fillId="0" borderId="12" xfId="56" applyFont="1" applyBorder="1">
      <alignment/>
      <protection/>
    </xf>
    <xf numFmtId="0" fontId="8" fillId="0" borderId="0" xfId="56" applyFont="1">
      <alignment/>
      <protection/>
    </xf>
    <xf numFmtId="0" fontId="10" fillId="0" borderId="13" xfId="56" applyFont="1" applyBorder="1" applyAlignment="1">
      <alignment horizontal="centerContinuous"/>
      <protection/>
    </xf>
    <xf numFmtId="0" fontId="1" fillId="0" borderId="0" xfId="56" applyNumberFormat="1" applyAlignment="1">
      <alignment horizontal="centerContinuous"/>
      <protection/>
    </xf>
    <xf numFmtId="0" fontId="8" fillId="0" borderId="0" xfId="56" applyNumberFormat="1" applyFont="1" applyAlignment="1">
      <alignment horizontal="centerContinuous"/>
      <protection/>
    </xf>
    <xf numFmtId="0" fontId="10" fillId="0" borderId="0" xfId="56" applyFont="1" applyBorder="1" applyAlignment="1">
      <alignment horizontal="centerContinuous"/>
      <protection/>
    </xf>
    <xf numFmtId="0" fontId="8" fillId="0" borderId="0" xfId="56" applyFont="1" applyBorder="1" applyAlignment="1">
      <alignment horizontal="centerContinuous"/>
      <protection/>
    </xf>
    <xf numFmtId="0" fontId="8" fillId="0" borderId="14" xfId="56" applyFont="1" applyBorder="1" applyAlignment="1">
      <alignment horizontal="centerContinuous"/>
      <protection/>
    </xf>
    <xf numFmtId="0" fontId="8" fillId="0" borderId="0" xfId="56" applyFont="1" applyBorder="1">
      <alignment/>
      <protection/>
    </xf>
    <xf numFmtId="0" fontId="8" fillId="0" borderId="13" xfId="56" applyFont="1" applyBorder="1">
      <alignment/>
      <protection/>
    </xf>
    <xf numFmtId="0" fontId="20" fillId="0" borderId="0" xfId="56" applyNumberFormat="1" applyFont="1" applyBorder="1" applyAlignment="1">
      <alignment horizontal="right"/>
      <protection/>
    </xf>
    <xf numFmtId="0" fontId="10" fillId="0" borderId="0" xfId="56" applyFont="1" applyBorder="1">
      <alignment/>
      <protection/>
    </xf>
    <xf numFmtId="0" fontId="8" fillId="0" borderId="14" xfId="56" applyFont="1" applyBorder="1">
      <alignment/>
      <protection/>
    </xf>
    <xf numFmtId="0" fontId="20" fillId="0" borderId="0" xfId="56" applyNumberFormat="1" applyFont="1" applyBorder="1" applyAlignment="1">
      <alignment horizontal="centerContinuous"/>
      <protection/>
    </xf>
    <xf numFmtId="0" fontId="1" fillId="0" borderId="0" xfId="56" applyAlignment="1">
      <alignment horizontal="centerContinuous"/>
      <protection/>
    </xf>
    <xf numFmtId="0" fontId="20" fillId="0" borderId="0" xfId="56" applyNumberFormat="1" applyFont="1" applyBorder="1" applyAlignment="1">
      <alignment horizontal="right"/>
      <protection/>
    </xf>
    <xf numFmtId="0" fontId="20" fillId="0" borderId="0" xfId="56" applyNumberFormat="1" applyFont="1" applyBorder="1" applyAlignment="1">
      <alignment/>
      <protection/>
    </xf>
    <xf numFmtId="0" fontId="4" fillId="0" borderId="13" xfId="56" applyFont="1" applyBorder="1">
      <alignment/>
      <protection/>
    </xf>
    <xf numFmtId="0" fontId="2" fillId="0" borderId="0" xfId="56" applyNumberFormat="1" applyFont="1" applyBorder="1" applyAlignment="1">
      <alignment horizontal="right"/>
      <protection/>
    </xf>
    <xf numFmtId="0" fontId="4" fillId="0" borderId="14" xfId="56" applyFont="1" applyBorder="1">
      <alignment/>
      <protection/>
    </xf>
    <xf numFmtId="0" fontId="20" fillId="0" borderId="0" xfId="56" applyFont="1" applyBorder="1">
      <alignment/>
      <protection/>
    </xf>
    <xf numFmtId="0" fontId="20" fillId="0" borderId="0" xfId="56" applyFont="1" applyBorder="1" applyAlignment="1">
      <alignment horizontal="center"/>
      <protection/>
    </xf>
    <xf numFmtId="0" fontId="21" fillId="0" borderId="0" xfId="56" applyNumberFormat="1" applyFont="1" applyBorder="1" applyAlignment="1">
      <alignment horizontal="left"/>
      <protection/>
    </xf>
    <xf numFmtId="0" fontId="17" fillId="0" borderId="15" xfId="56" applyFont="1" applyBorder="1">
      <alignment/>
      <protection/>
    </xf>
    <xf numFmtId="0" fontId="17" fillId="0" borderId="16" xfId="56" applyFont="1" applyBorder="1">
      <alignment/>
      <protection/>
    </xf>
    <xf numFmtId="0" fontId="17" fillId="0" borderId="17" xfId="56" applyFont="1" applyBorder="1">
      <alignment/>
      <protection/>
    </xf>
    <xf numFmtId="7" fontId="20" fillId="0" borderId="0" xfId="56" applyNumberFormat="1" applyFont="1" applyBorder="1">
      <alignment/>
      <protection/>
    </xf>
    <xf numFmtId="49" fontId="20" fillId="0" borderId="0" xfId="56" applyNumberFormat="1" applyFont="1" applyBorder="1" applyAlignment="1">
      <alignment/>
      <protection/>
    </xf>
    <xf numFmtId="49" fontId="20" fillId="0" borderId="0" xfId="56" applyNumberFormat="1" applyFont="1" applyBorder="1" applyAlignment="1">
      <alignment horizontal="right"/>
      <protection/>
    </xf>
    <xf numFmtId="7" fontId="8" fillId="0" borderId="0" xfId="56" applyNumberFormat="1" applyFont="1">
      <alignment/>
      <protection/>
    </xf>
    <xf numFmtId="0" fontId="15" fillId="0" borderId="0" xfId="0" applyFont="1" applyBorder="1" applyAlignment="1">
      <alignment horizontal="centerContinuous"/>
    </xf>
    <xf numFmtId="7" fontId="24" fillId="0" borderId="18" xfId="56" applyNumberFormat="1" applyFont="1" applyBorder="1" applyAlignment="1">
      <alignment horizontal="center" vertical="center"/>
      <protection/>
    </xf>
    <xf numFmtId="0" fontId="5" fillId="0" borderId="0" xfId="57" applyFont="1">
      <alignment/>
      <protection/>
    </xf>
    <xf numFmtId="0" fontId="6" fillId="0" borderId="0" xfId="57" applyFont="1" applyAlignment="1">
      <alignment horizontal="centerContinuous"/>
      <protection/>
    </xf>
    <xf numFmtId="0" fontId="20" fillId="0" borderId="0" xfId="57" applyFont="1" applyBorder="1">
      <alignment/>
      <protection/>
    </xf>
    <xf numFmtId="0" fontId="12" fillId="0" borderId="0" xfId="57" applyFont="1" applyAlignment="1">
      <alignment horizontal="right" vertical="top"/>
      <protection/>
    </xf>
    <xf numFmtId="0" fontId="13" fillId="0" borderId="0" xfId="57" applyFont="1" applyAlignment="1">
      <alignment horizontal="centerContinuous"/>
      <protection/>
    </xf>
    <xf numFmtId="0" fontId="5" fillId="0" borderId="0" xfId="57" applyFont="1" applyAlignment="1">
      <alignment horizontal="centerContinuous"/>
      <protection/>
    </xf>
    <xf numFmtId="0" fontId="4" fillId="0" borderId="0" xfId="57" applyFont="1">
      <alignment/>
      <protection/>
    </xf>
    <xf numFmtId="0" fontId="1" fillId="0" borderId="0" xfId="57">
      <alignment/>
      <protection/>
    </xf>
    <xf numFmtId="0" fontId="4" fillId="0" borderId="0" xfId="57" applyFont="1" applyAlignment="1">
      <alignment horizontal="centerContinuous"/>
      <protection/>
    </xf>
    <xf numFmtId="0" fontId="3" fillId="0" borderId="0" xfId="57" applyFont="1" applyFill="1" applyBorder="1" applyAlignment="1" applyProtection="1">
      <alignment horizontal="centerContinuous"/>
      <protection/>
    </xf>
    <xf numFmtId="0" fontId="7" fillId="0" borderId="0" xfId="57" applyNumberFormat="1" applyFont="1" applyAlignment="1">
      <alignment horizontal="left"/>
      <protection/>
    </xf>
    <xf numFmtId="0" fontId="7" fillId="0" borderId="0" xfId="57" applyFont="1">
      <alignment/>
      <protection/>
    </xf>
    <xf numFmtId="0" fontId="7" fillId="0" borderId="0" xfId="57" applyFont="1" applyBorder="1">
      <alignment/>
      <protection/>
    </xf>
    <xf numFmtId="0" fontId="14" fillId="0" borderId="0" xfId="57" applyFont="1" applyFill="1" applyBorder="1" applyAlignment="1" applyProtection="1">
      <alignment horizontal="left"/>
      <protection/>
    </xf>
    <xf numFmtId="0" fontId="5" fillId="0" borderId="0" xfId="57" applyFont="1" applyBorder="1">
      <alignment/>
      <protection/>
    </xf>
    <xf numFmtId="0" fontId="11" fillId="0" borderId="0" xfId="57" applyFont="1">
      <alignment/>
      <protection/>
    </xf>
    <xf numFmtId="0" fontId="15" fillId="0" borderId="0" xfId="57" applyFont="1" applyBorder="1" applyAlignment="1">
      <alignment horizontal="centerContinuous"/>
      <protection/>
    </xf>
    <xf numFmtId="0" fontId="16" fillId="0" borderId="0" xfId="57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11" fillId="0" borderId="0" xfId="57" applyFont="1" applyBorder="1" applyAlignment="1">
      <alignment horizontal="centerContinuous"/>
      <protection/>
    </xf>
    <xf numFmtId="0" fontId="11" fillId="0" borderId="0" xfId="57" applyFont="1" applyBorder="1">
      <alignment/>
      <protection/>
    </xf>
    <xf numFmtId="0" fontId="4" fillId="0" borderId="0" xfId="57" applyFont="1" applyBorder="1">
      <alignment/>
      <protection/>
    </xf>
    <xf numFmtId="0" fontId="9" fillId="0" borderId="0" xfId="57" applyFont="1">
      <alignment/>
      <protection/>
    </xf>
    <xf numFmtId="0" fontId="1" fillId="0" borderId="0" xfId="57" applyAlignment="1">
      <alignment horizontal="centerContinuous"/>
      <protection/>
    </xf>
    <xf numFmtId="0" fontId="25" fillId="0" borderId="0" xfId="57" applyFont="1" applyAlignment="1">
      <alignment horizontal="centerContinuous"/>
      <protection/>
    </xf>
    <xf numFmtId="0" fontId="17" fillId="0" borderId="0" xfId="57" applyFont="1">
      <alignment/>
      <protection/>
    </xf>
    <xf numFmtId="0" fontId="18" fillId="0" borderId="0" xfId="57" applyFont="1" applyBorder="1">
      <alignment/>
      <protection/>
    </xf>
    <xf numFmtId="0" fontId="17" fillId="0" borderId="0" xfId="57" applyFont="1" applyBorder="1">
      <alignment/>
      <protection/>
    </xf>
    <xf numFmtId="0" fontId="17" fillId="0" borderId="10" xfId="57" applyFont="1" applyBorder="1">
      <alignment/>
      <protection/>
    </xf>
    <xf numFmtId="0" fontId="17" fillId="0" borderId="11" xfId="57" applyFont="1" applyBorder="1">
      <alignment/>
      <protection/>
    </xf>
    <xf numFmtId="171" fontId="17" fillId="0" borderId="11" xfId="57" applyNumberFormat="1" applyFont="1" applyBorder="1">
      <alignment/>
      <protection/>
    </xf>
    <xf numFmtId="0" fontId="17" fillId="0" borderId="12" xfId="57" applyFont="1" applyBorder="1">
      <alignment/>
      <protection/>
    </xf>
    <xf numFmtId="0" fontId="8" fillId="0" borderId="0" xfId="57" applyFont="1">
      <alignment/>
      <protection/>
    </xf>
    <xf numFmtId="0" fontId="10" fillId="0" borderId="13" xfId="57" applyFont="1" applyBorder="1" applyAlignment="1">
      <alignment horizontal="centerContinuous"/>
      <protection/>
    </xf>
    <xf numFmtId="0" fontId="1" fillId="0" borderId="0" xfId="57" applyNumberFormat="1" applyBorder="1" applyAlignment="1">
      <alignment horizontal="centerContinuous"/>
      <protection/>
    </xf>
    <xf numFmtId="0" fontId="8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0" fontId="8" fillId="0" borderId="0" xfId="57" applyFont="1" applyBorder="1" applyAlignment="1">
      <alignment horizontal="centerContinuous"/>
      <protection/>
    </xf>
    <xf numFmtId="0" fontId="8" fillId="0" borderId="14" xfId="57" applyFont="1" applyBorder="1" applyAlignment="1">
      <alignment horizontal="centerContinuous"/>
      <protection/>
    </xf>
    <xf numFmtId="0" fontId="8" fillId="0" borderId="0" xfId="57" applyFont="1" applyBorder="1">
      <alignment/>
      <protection/>
    </xf>
    <xf numFmtId="0" fontId="8" fillId="0" borderId="13" xfId="57" applyFont="1" applyBorder="1">
      <alignment/>
      <protection/>
    </xf>
    <xf numFmtId="0" fontId="20" fillId="0" borderId="0" xfId="57" applyNumberFormat="1" applyFont="1" applyBorder="1" applyAlignment="1">
      <alignment horizontal="right"/>
      <protection/>
    </xf>
    <xf numFmtId="170" fontId="20" fillId="0" borderId="0" xfId="57" applyNumberFormat="1" applyFont="1" applyBorder="1" applyAlignment="1">
      <alignment horizontal="right"/>
      <protection/>
    </xf>
    <xf numFmtId="171" fontId="8" fillId="0" borderId="0" xfId="57" applyNumberFormat="1" applyFont="1" applyBorder="1">
      <alignment/>
      <protection/>
    </xf>
    <xf numFmtId="0" fontId="10" fillId="0" borderId="0" xfId="57" applyFont="1" applyBorder="1">
      <alignment/>
      <protection/>
    </xf>
    <xf numFmtId="0" fontId="8" fillId="0" borderId="14" xfId="57" applyFont="1" applyBorder="1">
      <alignment/>
      <protection/>
    </xf>
    <xf numFmtId="0" fontId="20" fillId="0" borderId="0" xfId="57" applyNumberFormat="1" applyFont="1" applyBorder="1" applyAlignment="1">
      <alignment horizontal="right"/>
      <protection/>
    </xf>
    <xf numFmtId="171" fontId="20" fillId="0" borderId="0" xfId="57" applyNumberFormat="1" applyFont="1" applyBorder="1">
      <alignment/>
      <protection/>
    </xf>
    <xf numFmtId="7" fontId="20" fillId="0" borderId="0" xfId="57" applyNumberFormat="1" applyFont="1" applyBorder="1" applyAlignment="1">
      <alignment horizontal="right"/>
      <protection/>
    </xf>
    <xf numFmtId="0" fontId="4" fillId="0" borderId="13" xfId="57" applyFont="1" applyBorder="1">
      <alignment/>
      <protection/>
    </xf>
    <xf numFmtId="0" fontId="20" fillId="0" borderId="19" xfId="57" applyNumberFormat="1" applyFont="1" applyBorder="1" applyAlignment="1">
      <alignment horizontal="center"/>
      <protection/>
    </xf>
    <xf numFmtId="0" fontId="4" fillId="0" borderId="14" xfId="57" applyFont="1" applyBorder="1">
      <alignment/>
      <protection/>
    </xf>
    <xf numFmtId="0" fontId="8" fillId="0" borderId="19" xfId="57" applyNumberFormat="1" applyFont="1" applyBorder="1" applyAlignment="1">
      <alignment horizontal="center"/>
      <protection/>
    </xf>
    <xf numFmtId="169" fontId="8" fillId="0" borderId="19" xfId="57" applyNumberFormat="1" applyFont="1" applyBorder="1" applyAlignment="1">
      <alignment horizontal="center"/>
      <protection/>
    </xf>
    <xf numFmtId="172" fontId="20" fillId="0" borderId="19" xfId="57" applyNumberFormat="1" applyFont="1" applyBorder="1" applyAlignment="1">
      <alignment horizontal="center"/>
      <protection/>
    </xf>
    <xf numFmtId="173" fontId="20" fillId="0" borderId="19" xfId="57" applyNumberFormat="1" applyFont="1" applyBorder="1" applyAlignment="1">
      <alignment horizontal="center"/>
      <protection/>
    </xf>
    <xf numFmtId="0" fontId="26" fillId="0" borderId="0" xfId="57" applyFont="1" applyBorder="1" applyAlignment="1">
      <alignment horizontal="center"/>
      <protection/>
    </xf>
    <xf numFmtId="0" fontId="17" fillId="0" borderId="13" xfId="57" applyFont="1" applyBorder="1">
      <alignment/>
      <protection/>
    </xf>
    <xf numFmtId="0" fontId="4" fillId="0" borderId="15" xfId="57" applyFont="1" applyBorder="1">
      <alignment/>
      <protection/>
    </xf>
    <xf numFmtId="0" fontId="4" fillId="0" borderId="16" xfId="57" applyFont="1" applyBorder="1">
      <alignment/>
      <protection/>
    </xf>
    <xf numFmtId="0" fontId="4" fillId="0" borderId="17" xfId="57" applyFont="1" applyBorder="1">
      <alignment/>
      <protection/>
    </xf>
    <xf numFmtId="0" fontId="1" fillId="0" borderId="0" xfId="54">
      <alignment/>
      <protection/>
    </xf>
    <xf numFmtId="0" fontId="12" fillId="0" borderId="0" xfId="54" applyFont="1" applyAlignment="1">
      <alignment horizontal="right" vertical="top"/>
      <protection/>
    </xf>
    <xf numFmtId="0" fontId="27" fillId="0" borderId="0" xfId="54" applyFont="1">
      <alignment/>
      <protection/>
    </xf>
    <xf numFmtId="0" fontId="6" fillId="0" borderId="0" xfId="54" applyFont="1" applyAlignment="1">
      <alignment horizontal="centerContinuous"/>
      <protection/>
    </xf>
    <xf numFmtId="0" fontId="27" fillId="0" borderId="0" xfId="54" applyFont="1" applyAlignment="1">
      <alignment horizontal="centerContinuous"/>
      <protection/>
    </xf>
    <xf numFmtId="0" fontId="2" fillId="0" borderId="0" xfId="54" applyFont="1" applyBorder="1" applyAlignment="1" applyProtection="1">
      <alignment horizontal="centerContinuous" vertical="center"/>
      <protection/>
    </xf>
    <xf numFmtId="0" fontId="1" fillId="0" borderId="0" xfId="54" applyAlignment="1">
      <alignment horizontal="centerContinuous" vertical="center"/>
      <protection/>
    </xf>
    <xf numFmtId="0" fontId="28" fillId="0" borderId="0" xfId="54" applyFont="1" applyBorder="1" applyAlignment="1">
      <alignment horizontal="centerContinuous"/>
      <protection/>
    </xf>
    <xf numFmtId="0" fontId="29" fillId="0" borderId="0" xfId="54" applyFont="1" applyBorder="1" applyAlignment="1" applyProtection="1">
      <alignment horizontal="left"/>
      <protection/>
    </xf>
    <xf numFmtId="0" fontId="30" fillId="0" borderId="0" xfId="54" applyFont="1" applyBorder="1" applyAlignment="1" applyProtection="1">
      <alignment horizontal="centerContinuous"/>
      <protection/>
    </xf>
    <xf numFmtId="0" fontId="1" fillId="0" borderId="0" xfId="54" applyAlignment="1">
      <alignment horizontal="centerContinuous"/>
      <protection/>
    </xf>
    <xf numFmtId="0" fontId="30" fillId="0" borderId="0" xfId="54" applyFont="1" applyAlignment="1">
      <alignment horizontal="centerContinuous"/>
      <protection/>
    </xf>
    <xf numFmtId="0" fontId="1" fillId="0" borderId="10" xfId="54" applyBorder="1">
      <alignment/>
      <protection/>
    </xf>
    <xf numFmtId="0" fontId="1" fillId="0" borderId="11" xfId="54" applyBorder="1">
      <alignment/>
      <protection/>
    </xf>
    <xf numFmtId="0" fontId="31" fillId="0" borderId="11" xfId="54" applyFont="1" applyBorder="1">
      <alignment/>
      <protection/>
    </xf>
    <xf numFmtId="0" fontId="1" fillId="0" borderId="12" xfId="54" applyBorder="1">
      <alignment/>
      <protection/>
    </xf>
    <xf numFmtId="0" fontId="10" fillId="0" borderId="13" xfId="54" applyFont="1" applyBorder="1" applyAlignment="1">
      <alignment horizontal="centerContinuous"/>
      <protection/>
    </xf>
    <xf numFmtId="0" fontId="31" fillId="0" borderId="0" xfId="54" applyFont="1" applyBorder="1" applyAlignment="1">
      <alignment horizontal="centerContinuous"/>
      <protection/>
    </xf>
    <xf numFmtId="0" fontId="1" fillId="0" borderId="0" xfId="54" applyBorder="1" applyAlignment="1">
      <alignment horizontal="centerContinuous"/>
      <protection/>
    </xf>
    <xf numFmtId="0" fontId="1" fillId="0" borderId="14" xfId="54" applyBorder="1" applyAlignment="1">
      <alignment horizontal="centerContinuous"/>
      <protection/>
    </xf>
    <xf numFmtId="0" fontId="1" fillId="0" borderId="13" xfId="54" applyBorder="1">
      <alignment/>
      <protection/>
    </xf>
    <xf numFmtId="0" fontId="1" fillId="0" borderId="20" xfId="54" applyBorder="1">
      <alignment/>
      <protection/>
    </xf>
    <xf numFmtId="0" fontId="31" fillId="0" borderId="0" xfId="54" applyFont="1" applyBorder="1" applyAlignment="1" applyProtection="1">
      <alignment horizontal="center"/>
      <protection/>
    </xf>
    <xf numFmtId="0" fontId="31" fillId="0" borderId="0" xfId="54" applyFont="1" applyBorder="1">
      <alignment/>
      <protection/>
    </xf>
    <xf numFmtId="0" fontId="1" fillId="0" borderId="0" xfId="54" applyBorder="1">
      <alignment/>
      <protection/>
    </xf>
    <xf numFmtId="0" fontId="1" fillId="0" borderId="14" xfId="54" applyBorder="1">
      <alignment/>
      <protection/>
    </xf>
    <xf numFmtId="0" fontId="1" fillId="0" borderId="13" xfId="54" applyBorder="1" applyAlignment="1">
      <alignment horizontal="centerContinuous" vertical="center"/>
      <protection/>
    </xf>
    <xf numFmtId="0" fontId="1" fillId="33" borderId="21" xfId="54" applyFont="1" applyFill="1" applyBorder="1" applyAlignment="1">
      <alignment horizontal="centerContinuous" vertical="center"/>
      <protection/>
    </xf>
    <xf numFmtId="0" fontId="32" fillId="33" borderId="22" xfId="54" applyFont="1" applyFill="1" applyBorder="1" applyAlignment="1" applyProtection="1">
      <alignment horizontal="centerContinuous" vertical="center"/>
      <protection/>
    </xf>
    <xf numFmtId="0" fontId="32" fillId="33" borderId="22" xfId="54" applyFont="1" applyFill="1" applyBorder="1" applyAlignment="1" applyProtection="1">
      <alignment horizontal="centerContinuous" vertical="center" wrapText="1"/>
      <protection/>
    </xf>
    <xf numFmtId="168" fontId="32" fillId="33" borderId="18" xfId="54" applyNumberFormat="1" applyFont="1" applyFill="1" applyBorder="1" applyAlignment="1" applyProtection="1">
      <alignment horizontal="centerContinuous" vertical="center" wrapText="1"/>
      <protection/>
    </xf>
    <xf numFmtId="17" fontId="32" fillId="33" borderId="18" xfId="54" applyNumberFormat="1" applyFont="1" applyFill="1" applyBorder="1" applyAlignment="1">
      <alignment horizontal="center" vertical="center"/>
      <protection/>
    </xf>
    <xf numFmtId="17" fontId="4" fillId="0" borderId="14" xfId="54" applyNumberFormat="1" applyFont="1" applyBorder="1" applyAlignment="1">
      <alignment vertical="center"/>
      <protection/>
    </xf>
    <xf numFmtId="0" fontId="1" fillId="0" borderId="0" xfId="54" applyAlignment="1">
      <alignment vertical="center"/>
      <protection/>
    </xf>
    <xf numFmtId="0" fontId="1" fillId="34" borderId="23" xfId="54" applyFont="1" applyFill="1" applyBorder="1">
      <alignment/>
      <protection/>
    </xf>
    <xf numFmtId="0" fontId="31" fillId="34" borderId="24" xfId="54" applyFont="1" applyFill="1" applyBorder="1">
      <alignment/>
      <protection/>
    </xf>
    <xf numFmtId="0" fontId="31" fillId="34" borderId="25" xfId="54" applyFont="1" applyFill="1" applyBorder="1">
      <alignment/>
      <protection/>
    </xf>
    <xf numFmtId="0" fontId="1" fillId="34" borderId="26" xfId="54" applyFont="1" applyFill="1" applyBorder="1">
      <alignment/>
      <protection/>
    </xf>
    <xf numFmtId="0" fontId="4" fillId="34" borderId="23" xfId="54" applyFont="1" applyFill="1" applyBorder="1" applyAlignment="1">
      <alignment horizontal="center"/>
      <protection/>
    </xf>
    <xf numFmtId="0" fontId="4" fillId="34" borderId="27" xfId="54" applyFont="1" applyFill="1" applyBorder="1" applyAlignment="1" applyProtection="1">
      <alignment horizontal="center"/>
      <protection/>
    </xf>
    <xf numFmtId="2" fontId="4" fillId="34" borderId="28" xfId="54" applyNumberFormat="1" applyFont="1" applyFill="1" applyBorder="1" applyAlignment="1" applyProtection="1">
      <alignment horizontal="center"/>
      <protection/>
    </xf>
    <xf numFmtId="1" fontId="1" fillId="34" borderId="25" xfId="54" applyNumberFormat="1" applyFont="1" applyFill="1" applyBorder="1" applyAlignment="1">
      <alignment horizontal="center"/>
      <protection/>
    </xf>
    <xf numFmtId="1" fontId="1" fillId="0" borderId="14" xfId="54" applyNumberFormat="1" applyBorder="1" applyAlignment="1">
      <alignment horizontal="center"/>
      <protection/>
    </xf>
    <xf numFmtId="0" fontId="4" fillId="35" borderId="23" xfId="54" applyFont="1" applyFill="1" applyBorder="1" applyAlignment="1">
      <alignment horizontal="center"/>
      <protection/>
    </xf>
    <xf numFmtId="0" fontId="4" fillId="35" borderId="27" xfId="54" applyFont="1" applyFill="1" applyBorder="1" applyAlignment="1" applyProtection="1">
      <alignment horizontal="center"/>
      <protection/>
    </xf>
    <xf numFmtId="2" fontId="4" fillId="35" borderId="28" xfId="54" applyNumberFormat="1" applyFont="1" applyFill="1" applyBorder="1" applyAlignment="1" applyProtection="1">
      <alignment horizontal="center"/>
      <protection/>
    </xf>
    <xf numFmtId="1" fontId="33" fillId="34" borderId="25" xfId="54" applyNumberFormat="1" applyFont="1" applyFill="1" applyBorder="1" applyAlignment="1">
      <alignment horizontal="center"/>
      <protection/>
    </xf>
    <xf numFmtId="0" fontId="4" fillId="34" borderId="21" xfId="54" applyFont="1" applyFill="1" applyBorder="1" applyAlignment="1">
      <alignment horizontal="center"/>
      <protection/>
    </xf>
    <xf numFmtId="0" fontId="4" fillId="34" borderId="29" xfId="54" applyFont="1" applyFill="1" applyBorder="1" applyAlignment="1" applyProtection="1">
      <alignment horizontal="left"/>
      <protection/>
    </xf>
    <xf numFmtId="0" fontId="4" fillId="34" borderId="29" xfId="54" applyFont="1" applyFill="1" applyBorder="1" applyAlignment="1" applyProtection="1">
      <alignment horizontal="center"/>
      <protection/>
    </xf>
    <xf numFmtId="2" fontId="4" fillId="34" borderId="30" xfId="54" applyNumberFormat="1" applyFont="1" applyFill="1" applyBorder="1" applyAlignment="1" applyProtection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4" fillId="0" borderId="0" xfId="54" applyFont="1" applyFill="1" applyBorder="1" applyAlignment="1" applyProtection="1">
      <alignment horizontal="left"/>
      <protection/>
    </xf>
    <xf numFmtId="0" fontId="2" fillId="0" borderId="31" xfId="54" applyFont="1" applyFill="1" applyBorder="1" applyAlignment="1" applyProtection="1">
      <alignment horizontal="right"/>
      <protection/>
    </xf>
    <xf numFmtId="168" fontId="2" fillId="0" borderId="30" xfId="54" applyNumberFormat="1" applyFont="1" applyFill="1" applyBorder="1" applyAlignment="1" applyProtection="1">
      <alignment horizontal="center"/>
      <protection/>
    </xf>
    <xf numFmtId="1" fontId="1" fillId="34" borderId="0" xfId="54" applyNumberFormat="1" applyFont="1" applyFill="1" applyBorder="1" applyAlignment="1">
      <alignment horizontal="center"/>
      <protection/>
    </xf>
    <xf numFmtId="0" fontId="4" fillId="0" borderId="0" xfId="54" applyFont="1" applyFill="1" applyBorder="1">
      <alignment/>
      <protection/>
    </xf>
    <xf numFmtId="0" fontId="4" fillId="0" borderId="0" xfId="54" applyFont="1" applyFill="1" applyBorder="1" applyAlignment="1" applyProtection="1">
      <alignment horizontal="center"/>
      <protection/>
    </xf>
    <xf numFmtId="0" fontId="1" fillId="0" borderId="0" xfId="54" applyFont="1" applyFill="1">
      <alignment/>
      <protection/>
    </xf>
    <xf numFmtId="0" fontId="34" fillId="0" borderId="0" xfId="54" applyFont="1" applyFill="1" applyAlignment="1">
      <alignment horizontal="right"/>
      <protection/>
    </xf>
    <xf numFmtId="1" fontId="4" fillId="34" borderId="18" xfId="54" applyNumberFormat="1" applyFont="1" applyFill="1" applyBorder="1" applyAlignment="1" applyProtection="1">
      <alignment horizontal="center"/>
      <protection/>
    </xf>
    <xf numFmtId="1" fontId="4" fillId="34" borderId="25" xfId="54" applyNumberFormat="1" applyFont="1" applyFill="1" applyBorder="1" applyAlignment="1" applyProtection="1">
      <alignment horizontal="center"/>
      <protection/>
    </xf>
    <xf numFmtId="1" fontId="31" fillId="0" borderId="14" xfId="54" applyNumberFormat="1" applyFont="1" applyBorder="1" applyAlignment="1" applyProtection="1">
      <alignment horizontal="center"/>
      <protection/>
    </xf>
    <xf numFmtId="17" fontId="2" fillId="0" borderId="0" xfId="54" applyNumberFormat="1" applyFont="1" applyFill="1" applyBorder="1" applyAlignment="1">
      <alignment horizontal="right"/>
      <protection/>
    </xf>
    <xf numFmtId="17" fontId="1" fillId="0" borderId="14" xfId="54" applyNumberFormat="1" applyBorder="1" applyAlignment="1">
      <alignment horizontal="center"/>
      <protection/>
    </xf>
    <xf numFmtId="0" fontId="4" fillId="34" borderId="32" xfId="54" applyFont="1" applyFill="1" applyBorder="1" applyAlignment="1">
      <alignment horizontal="center"/>
      <protection/>
    </xf>
    <xf numFmtId="0" fontId="2" fillId="0" borderId="0" xfId="54" applyFont="1" applyFill="1" applyBorder="1" applyAlignment="1" applyProtection="1">
      <alignment horizontal="center"/>
      <protection/>
    </xf>
    <xf numFmtId="168" fontId="2" fillId="0" borderId="0" xfId="54" applyNumberFormat="1" applyFont="1" applyFill="1" applyBorder="1" applyAlignment="1" applyProtection="1">
      <alignment horizontal="right"/>
      <protection/>
    </xf>
    <xf numFmtId="2" fontId="1" fillId="0" borderId="0" xfId="54" applyNumberFormat="1" applyFont="1" applyFill="1" applyBorder="1" applyAlignment="1">
      <alignment horizontal="center"/>
      <protection/>
    </xf>
    <xf numFmtId="2" fontId="1" fillId="0" borderId="14" xfId="54" applyNumberFormat="1" applyBorder="1" applyAlignment="1">
      <alignment horizontal="center"/>
      <protection/>
    </xf>
    <xf numFmtId="0" fontId="36" fillId="0" borderId="13" xfId="54" applyFont="1" applyBorder="1">
      <alignment/>
      <protection/>
    </xf>
    <xf numFmtId="0" fontId="1" fillId="36" borderId="32" xfId="54" applyFont="1" applyFill="1" applyBorder="1">
      <alignment/>
      <protection/>
    </xf>
    <xf numFmtId="0" fontId="1" fillId="0" borderId="0" xfId="54" applyFont="1" applyFill="1" applyBorder="1">
      <alignment/>
      <protection/>
    </xf>
    <xf numFmtId="2" fontId="37" fillId="0" borderId="33" xfId="54" applyNumberFormat="1" applyFont="1" applyBorder="1" applyAlignment="1">
      <alignment horizontal="center"/>
      <protection/>
    </xf>
    <xf numFmtId="0" fontId="36" fillId="0" borderId="15" xfId="54" applyFont="1" applyBorder="1">
      <alignment/>
      <protection/>
    </xf>
    <xf numFmtId="0" fontId="2" fillId="0" borderId="16" xfId="54" applyFont="1" applyBorder="1" applyAlignment="1" applyProtection="1">
      <alignment horizontal="left"/>
      <protection/>
    </xf>
    <xf numFmtId="0" fontId="4" fillId="0" borderId="16" xfId="54" applyFont="1" applyBorder="1">
      <alignment/>
      <protection/>
    </xf>
    <xf numFmtId="0" fontId="2" fillId="0" borderId="16" xfId="54" applyFont="1" applyBorder="1" applyAlignment="1">
      <alignment horizontal="center"/>
      <protection/>
    </xf>
    <xf numFmtId="0" fontId="1" fillId="0" borderId="16" xfId="54" applyBorder="1">
      <alignment/>
      <protection/>
    </xf>
    <xf numFmtId="0" fontId="1" fillId="0" borderId="17" xfId="54" applyBorder="1">
      <alignment/>
      <protection/>
    </xf>
    <xf numFmtId="2" fontId="35" fillId="34" borderId="18" xfId="54" applyNumberFormat="1" applyFont="1" applyFill="1" applyBorder="1" applyAlignment="1">
      <alignment horizontal="center"/>
      <protection/>
    </xf>
    <xf numFmtId="7" fontId="24" fillId="0" borderId="0" xfId="56" applyNumberFormat="1" applyFont="1" applyBorder="1" applyAlignment="1">
      <alignment horizontal="center" vertical="center"/>
      <protection/>
    </xf>
    <xf numFmtId="0" fontId="10" fillId="0" borderId="0" xfId="56" applyFont="1" applyBorder="1" applyAlignment="1">
      <alignment horizontal="center"/>
      <protection/>
    </xf>
    <xf numFmtId="0" fontId="14" fillId="0" borderId="0" xfId="56" applyFont="1" applyFill="1" applyBorder="1" applyAlignment="1" applyProtection="1">
      <alignment horizontal="center"/>
      <protection/>
    </xf>
    <xf numFmtId="49" fontId="14" fillId="0" borderId="0" xfId="56" applyNumberFormat="1" applyFont="1" applyBorder="1" applyAlignment="1">
      <alignment/>
      <protection/>
    </xf>
    <xf numFmtId="0" fontId="5" fillId="0" borderId="0" xfId="56" applyFont="1">
      <alignment/>
      <protection/>
    </xf>
    <xf numFmtId="0" fontId="40" fillId="0" borderId="0" xfId="56" applyFont="1" applyBorder="1">
      <alignment/>
      <protection/>
    </xf>
    <xf numFmtId="0" fontId="41" fillId="0" borderId="0" xfId="56" applyFont="1" applyBorder="1">
      <alignment/>
      <protection/>
    </xf>
    <xf numFmtId="49" fontId="20" fillId="0" borderId="0" xfId="56" applyNumberFormat="1" applyFont="1" applyBorder="1" applyAlignment="1">
      <alignment horizontal="right"/>
      <protection/>
    </xf>
    <xf numFmtId="0" fontId="14" fillId="0" borderId="0" xfId="56" applyFont="1" applyBorder="1" applyAlignment="1">
      <alignment horizontal="center"/>
      <protection/>
    </xf>
    <xf numFmtId="7" fontId="14" fillId="0" borderId="0" xfId="56" applyNumberFormat="1" applyFont="1" applyBorder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15" fillId="0" borderId="0" xfId="56" applyFont="1" applyBorder="1" applyAlignment="1">
      <alignment horizontal="center"/>
      <protection/>
    </xf>
    <xf numFmtId="0" fontId="17" fillId="0" borderId="0" xfId="56" applyFont="1" applyAlignment="1">
      <alignment horizontal="center"/>
      <protection/>
    </xf>
    <xf numFmtId="0" fontId="17" fillId="0" borderId="11" xfId="56" applyFont="1" applyBorder="1" applyAlignment="1">
      <alignment horizontal="center"/>
      <protection/>
    </xf>
    <xf numFmtId="0" fontId="5" fillId="0" borderId="13" xfId="56" applyFont="1" applyBorder="1">
      <alignment/>
      <protection/>
    </xf>
    <xf numFmtId="0" fontId="14" fillId="0" borderId="0" xfId="56" applyNumberFormat="1" applyFont="1" applyBorder="1" applyAlignment="1">
      <alignment horizontal="right"/>
      <protection/>
    </xf>
    <xf numFmtId="0" fontId="40" fillId="0" borderId="0" xfId="56" applyFont="1" applyBorder="1">
      <alignment/>
      <protection/>
    </xf>
    <xf numFmtId="0" fontId="40" fillId="0" borderId="0" xfId="56" applyFont="1" applyBorder="1" applyAlignment="1">
      <alignment horizontal="center"/>
      <protection/>
    </xf>
    <xf numFmtId="0" fontId="5" fillId="0" borderId="14" xfId="56" applyFont="1" applyBorder="1">
      <alignment/>
      <protection/>
    </xf>
    <xf numFmtId="0" fontId="40" fillId="0" borderId="13" xfId="56" applyFont="1" applyBorder="1" applyAlignment="1">
      <alignment horizontal="centerContinuous"/>
      <protection/>
    </xf>
    <xf numFmtId="0" fontId="14" fillId="0" borderId="0" xfId="56" applyNumberFormat="1" applyFont="1" applyBorder="1" applyAlignment="1">
      <alignment horizontal="centerContinuous"/>
      <protection/>
    </xf>
    <xf numFmtId="0" fontId="5" fillId="0" borderId="0" xfId="56" applyFont="1" applyBorder="1" applyAlignment="1">
      <alignment horizontal="centerContinuous"/>
      <protection/>
    </xf>
    <xf numFmtId="0" fontId="40" fillId="0" borderId="0" xfId="56" applyFont="1" applyBorder="1" applyAlignment="1">
      <alignment horizontal="centerContinuous"/>
      <protection/>
    </xf>
    <xf numFmtId="0" fontId="5" fillId="0" borderId="0" xfId="56" applyFont="1" applyBorder="1" applyAlignment="1">
      <alignment horizontal="center"/>
      <protection/>
    </xf>
    <xf numFmtId="0" fontId="5" fillId="0" borderId="14" xfId="56" applyFont="1" applyBorder="1" applyAlignment="1">
      <alignment horizontal="centerContinuous"/>
      <protection/>
    </xf>
    <xf numFmtId="0" fontId="13" fillId="0" borderId="0" xfId="56" applyFont="1">
      <alignment/>
      <protection/>
    </xf>
    <xf numFmtId="7" fontId="14" fillId="0" borderId="0" xfId="56" applyNumberFormat="1" applyFont="1" applyBorder="1">
      <alignment/>
      <protection/>
    </xf>
    <xf numFmtId="0" fontId="14" fillId="0" borderId="0" xfId="56" applyNumberFormat="1" applyFont="1" applyBorder="1" applyAlignment="1">
      <alignment horizontal="right"/>
      <protection/>
    </xf>
    <xf numFmtId="49" fontId="14" fillId="0" borderId="0" xfId="56" applyNumberFormat="1" applyFont="1" applyBorder="1" applyAlignment="1">
      <alignment horizontal="center"/>
      <protection/>
    </xf>
    <xf numFmtId="49" fontId="14" fillId="0" borderId="0" xfId="56" applyNumberFormat="1" applyFont="1" applyBorder="1" applyAlignment="1">
      <alignment horizontal="right"/>
      <protection/>
    </xf>
    <xf numFmtId="0" fontId="14" fillId="0" borderId="0" xfId="56" applyNumberFormat="1" applyFont="1" applyBorder="1" applyAlignment="1">
      <alignment/>
      <protection/>
    </xf>
    <xf numFmtId="7" fontId="14" fillId="0" borderId="0" xfId="56" applyNumberFormat="1" applyFont="1" applyBorder="1" applyAlignment="1">
      <alignment horizontal="right"/>
      <protection/>
    </xf>
    <xf numFmtId="0" fontId="14" fillId="0" borderId="0" xfId="56" applyFont="1" applyBorder="1">
      <alignment/>
      <protection/>
    </xf>
    <xf numFmtId="49" fontId="14" fillId="0" borderId="0" xfId="56" applyNumberFormat="1" applyFont="1" applyBorder="1" applyAlignment="1">
      <alignment horizontal="right"/>
      <protection/>
    </xf>
    <xf numFmtId="7" fontId="14" fillId="0" borderId="34" xfId="56" applyNumberFormat="1" applyFont="1" applyBorder="1" applyAlignment="1">
      <alignment horizontal="right"/>
      <protection/>
    </xf>
    <xf numFmtId="0" fontId="13" fillId="0" borderId="0" xfId="56" applyFont="1" applyAlignment="1">
      <alignment horizontal="center"/>
      <protection/>
    </xf>
    <xf numFmtId="0" fontId="42" fillId="0" borderId="0" xfId="56" applyNumberFormat="1" applyFont="1" applyBorder="1" applyAlignment="1">
      <alignment horizontal="left"/>
      <protection/>
    </xf>
    <xf numFmtId="0" fontId="17" fillId="0" borderId="16" xfId="56" applyFont="1" applyBorder="1" applyAlignment="1">
      <alignment horizontal="center"/>
      <protection/>
    </xf>
    <xf numFmtId="7" fontId="14" fillId="0" borderId="18" xfId="56" applyNumberFormat="1" applyFont="1" applyBorder="1" applyAlignment="1">
      <alignment horizontal="center" vertical="center"/>
      <protection/>
    </xf>
    <xf numFmtId="0" fontId="8" fillId="0" borderId="0" xfId="56" applyFont="1" applyBorder="1" applyAlignment="1">
      <alignment horizontal="center"/>
      <protection/>
    </xf>
    <xf numFmtId="7" fontId="20" fillId="0" borderId="0" xfId="56" applyNumberFormat="1" applyFont="1" applyBorder="1" applyAlignment="1">
      <alignment horizontal="center" vertical="center"/>
      <protection/>
    </xf>
    <xf numFmtId="7" fontId="20" fillId="0" borderId="35" xfId="56" applyNumberFormat="1" applyFont="1" applyBorder="1" applyAlignment="1">
      <alignment horizontal="center" vertical="center"/>
      <protection/>
    </xf>
    <xf numFmtId="0" fontId="4" fillId="0" borderId="35" xfId="56" applyFont="1" applyBorder="1" applyAlignment="1">
      <alignment horizontal="center" vertical="center"/>
      <protection/>
    </xf>
    <xf numFmtId="0" fontId="8" fillId="0" borderId="35" xfId="56" applyFont="1" applyBorder="1" applyAlignment="1">
      <alignment horizontal="center" vertical="center"/>
      <protection/>
    </xf>
    <xf numFmtId="49" fontId="20" fillId="0" borderId="36" xfId="56" applyNumberFormat="1" applyFont="1" applyBorder="1" applyAlignment="1">
      <alignment/>
      <protection/>
    </xf>
    <xf numFmtId="0" fontId="8" fillId="0" borderId="31" xfId="56" applyFont="1" applyBorder="1">
      <alignment/>
      <protection/>
    </xf>
    <xf numFmtId="49" fontId="20" fillId="0" borderId="34" xfId="56" applyNumberFormat="1" applyFont="1" applyBorder="1" applyAlignment="1">
      <alignment horizontal="right"/>
      <protection/>
    </xf>
    <xf numFmtId="49" fontId="20" fillId="0" borderId="34" xfId="56" applyNumberFormat="1" applyFont="1" applyBorder="1" applyAlignment="1">
      <alignment/>
      <protection/>
    </xf>
    <xf numFmtId="0" fontId="4" fillId="0" borderId="0" xfId="56" applyFont="1" applyBorder="1" applyAlignment="1">
      <alignment horizontal="center" vertical="center"/>
      <protection/>
    </xf>
    <xf numFmtId="0" fontId="8" fillId="0" borderId="0" xfId="56" applyFont="1" applyBorder="1" applyAlignment="1">
      <alignment horizontal="center" vertical="center"/>
      <protection/>
    </xf>
    <xf numFmtId="49" fontId="20" fillId="0" borderId="21" xfId="56" applyNumberFormat="1" applyFont="1" applyBorder="1" applyAlignment="1">
      <alignment/>
      <protection/>
    </xf>
    <xf numFmtId="0" fontId="8" fillId="0" borderId="20" xfId="56" applyFont="1" applyBorder="1">
      <alignment/>
      <protection/>
    </xf>
    <xf numFmtId="0" fontId="43" fillId="0" borderId="34" xfId="56" applyFont="1" applyBorder="1" applyAlignment="1">
      <alignment horizontal="center"/>
      <protection/>
    </xf>
    <xf numFmtId="0" fontId="8" fillId="0" borderId="37" xfId="56" applyFont="1" applyBorder="1" applyAlignment="1">
      <alignment horizontal="center"/>
      <protection/>
    </xf>
    <xf numFmtId="0" fontId="10" fillId="0" borderId="34" xfId="56" applyFont="1" applyBorder="1" applyAlignment="1">
      <alignment horizontal="center"/>
      <protection/>
    </xf>
    <xf numFmtId="7" fontId="20" fillId="0" borderId="38" xfId="56" applyNumberFormat="1" applyFont="1" applyBorder="1" applyAlignment="1">
      <alignment horizontal="center" vertical="center"/>
      <protection/>
    </xf>
    <xf numFmtId="7" fontId="20" fillId="0" borderId="39" xfId="56" applyNumberFormat="1" applyFont="1" applyBorder="1" applyAlignment="1">
      <alignment horizontal="center" vertical="center"/>
      <protection/>
    </xf>
    <xf numFmtId="0" fontId="1" fillId="0" borderId="0" xfId="56" applyBorder="1" applyAlignment="1">
      <alignment horizontal="centerContinuous"/>
      <protection/>
    </xf>
    <xf numFmtId="186" fontId="20" fillId="0" borderId="40" xfId="56" applyNumberFormat="1" applyFont="1" applyBorder="1" applyAlignment="1">
      <alignment horizontal="center" vertical="center"/>
      <protection/>
    </xf>
    <xf numFmtId="186" fontId="20" fillId="0" borderId="38" xfId="56" applyNumberFormat="1" applyFont="1" applyBorder="1" applyAlignment="1">
      <alignment horizontal="center" vertical="center"/>
      <protection/>
    </xf>
    <xf numFmtId="186" fontId="20" fillId="0" borderId="24" xfId="56" applyNumberFormat="1" applyFont="1" applyBorder="1" applyAlignment="1">
      <alignment horizontal="center" vertical="center"/>
      <protection/>
    </xf>
    <xf numFmtId="186" fontId="20" fillId="0" borderId="35" xfId="56" applyNumberFormat="1" applyFont="1" applyBorder="1" applyAlignment="1">
      <alignment horizontal="center" vertical="center"/>
      <protection/>
    </xf>
    <xf numFmtId="186" fontId="4" fillId="0" borderId="35" xfId="56" applyNumberFormat="1" applyFont="1" applyBorder="1" applyAlignment="1">
      <alignment horizontal="center" vertical="center"/>
      <protection/>
    </xf>
    <xf numFmtId="186" fontId="8" fillId="0" borderId="35" xfId="56" applyNumberFormat="1" applyFont="1" applyBorder="1" applyAlignment="1">
      <alignment horizontal="center" vertical="center"/>
      <protection/>
    </xf>
    <xf numFmtId="186" fontId="20" fillId="0" borderId="41" xfId="56" applyNumberFormat="1" applyFont="1" applyBorder="1" applyAlignment="1">
      <alignment horizontal="center" vertical="center"/>
      <protection/>
    </xf>
    <xf numFmtId="186" fontId="20" fillId="0" borderId="39" xfId="56" applyNumberFormat="1" applyFont="1" applyBorder="1" applyAlignment="1">
      <alignment horizontal="center" vertical="center"/>
      <protection/>
    </xf>
    <xf numFmtId="0" fontId="4" fillId="0" borderId="0" xfId="56" applyFont="1" applyBorder="1" applyAlignment="1">
      <alignment horizontal="center"/>
      <protection/>
    </xf>
    <xf numFmtId="0" fontId="17" fillId="0" borderId="0" xfId="56" applyFont="1" applyBorder="1" applyAlignment="1">
      <alignment horizontal="center"/>
      <protection/>
    </xf>
    <xf numFmtId="7" fontId="14" fillId="0" borderId="0" xfId="56" applyNumberFormat="1" applyFont="1" applyBorder="1" applyAlignment="1">
      <alignment horizontal="center"/>
      <protection/>
    </xf>
    <xf numFmtId="7" fontId="8" fillId="0" borderId="0" xfId="56" applyNumberFormat="1" applyFont="1" applyAlignment="1">
      <alignment horizontal="center"/>
      <protection/>
    </xf>
    <xf numFmtId="7" fontId="14" fillId="0" borderId="25" xfId="56" applyNumberFormat="1" applyFont="1" applyBorder="1" applyAlignment="1">
      <alignment horizontal="center" vertical="center"/>
      <protection/>
    </xf>
    <xf numFmtId="0" fontId="13" fillId="0" borderId="0" xfId="56" applyFont="1" applyBorder="1">
      <alignment/>
      <protection/>
    </xf>
    <xf numFmtId="0" fontId="12" fillId="0" borderId="0" xfId="56" applyFont="1" applyAlignment="1">
      <alignment horizontal="center" vertical="top"/>
      <protection/>
    </xf>
    <xf numFmtId="0" fontId="8" fillId="0" borderId="0" xfId="56" applyFont="1" applyAlignment="1">
      <alignment horizontal="center"/>
      <protection/>
    </xf>
    <xf numFmtId="7" fontId="14" fillId="0" borderId="34" xfId="56" applyNumberFormat="1" applyFont="1" applyBorder="1" applyAlignment="1">
      <alignment horizontal="center" vertical="center"/>
      <protection/>
    </xf>
    <xf numFmtId="0" fontId="5" fillId="0" borderId="15" xfId="56" applyFont="1" applyBorder="1">
      <alignment/>
      <protection/>
    </xf>
    <xf numFmtId="0" fontId="42" fillId="0" borderId="16" xfId="56" applyNumberFormat="1" applyFont="1" applyBorder="1" applyAlignment="1">
      <alignment horizontal="left"/>
      <protection/>
    </xf>
    <xf numFmtId="0" fontId="14" fillId="0" borderId="16" xfId="56" applyNumberFormat="1" applyFont="1" applyBorder="1" applyAlignment="1">
      <alignment horizontal="right"/>
      <protection/>
    </xf>
    <xf numFmtId="0" fontId="13" fillId="0" borderId="16" xfId="56" applyFont="1" applyBorder="1">
      <alignment/>
      <protection/>
    </xf>
    <xf numFmtId="0" fontId="14" fillId="0" borderId="16" xfId="56" applyFont="1" applyBorder="1" applyAlignment="1">
      <alignment horizontal="center"/>
      <protection/>
    </xf>
    <xf numFmtId="7" fontId="14" fillId="0" borderId="16" xfId="56" applyNumberFormat="1" applyFont="1" applyBorder="1" applyAlignment="1">
      <alignment horizontal="center"/>
      <protection/>
    </xf>
    <xf numFmtId="0" fontId="13" fillId="0" borderId="16" xfId="56" applyFont="1" applyBorder="1" applyAlignment="1">
      <alignment horizontal="center"/>
      <protection/>
    </xf>
    <xf numFmtId="0" fontId="5" fillId="0" borderId="16" xfId="56" applyFont="1" applyBorder="1" applyAlignment="1">
      <alignment horizontal="center"/>
      <protection/>
    </xf>
    <xf numFmtId="0" fontId="5" fillId="0" borderId="17" xfId="56" applyFont="1" applyBorder="1">
      <alignment/>
      <protection/>
    </xf>
    <xf numFmtId="0" fontId="14" fillId="0" borderId="0" xfId="56" applyFont="1" applyBorder="1" applyAlignment="1">
      <alignment horizontal="center" vertical="center"/>
      <protection/>
    </xf>
    <xf numFmtId="7" fontId="14" fillId="0" borderId="0" xfId="56" applyNumberFormat="1" applyFont="1" applyBorder="1" applyAlignment="1">
      <alignment horizontal="center" vertical="center"/>
      <protection/>
    </xf>
    <xf numFmtId="0" fontId="20" fillId="0" borderId="42" xfId="56" applyFont="1" applyBorder="1" applyAlignment="1">
      <alignment horizontal="center" vertical="center"/>
      <protection/>
    </xf>
    <xf numFmtId="0" fontId="20" fillId="0" borderId="43" xfId="56" applyFont="1" applyBorder="1" applyAlignment="1">
      <alignment horizontal="center" vertical="center"/>
      <protection/>
    </xf>
    <xf numFmtId="0" fontId="10" fillId="0" borderId="36" xfId="56" applyFont="1" applyBorder="1" applyAlignment="1">
      <alignment horizontal="center"/>
      <protection/>
    </xf>
    <xf numFmtId="0" fontId="10" fillId="0" borderId="44" xfId="56" applyFont="1" applyBorder="1" applyAlignment="1">
      <alignment horizontal="center"/>
      <protection/>
    </xf>
    <xf numFmtId="7" fontId="24" fillId="0" borderId="42" xfId="56" applyNumberFormat="1" applyFont="1" applyBorder="1" applyAlignment="1">
      <alignment horizontal="center" vertical="center"/>
      <protection/>
    </xf>
    <xf numFmtId="7" fontId="24" fillId="0" borderId="43" xfId="56" applyNumberFormat="1" applyFont="1" applyBorder="1" applyAlignment="1">
      <alignment horizontal="center" vertical="center"/>
      <protection/>
    </xf>
    <xf numFmtId="0" fontId="38" fillId="0" borderId="0" xfId="56" applyFont="1" applyAlignment="1">
      <alignment horizontal="center"/>
      <protection/>
    </xf>
    <xf numFmtId="0" fontId="6" fillId="0" borderId="0" xfId="56" applyFont="1" applyBorder="1" applyAlignment="1">
      <alignment horizontal="center"/>
      <protection/>
    </xf>
    <xf numFmtId="0" fontId="14" fillId="0" borderId="42" xfId="56" applyFont="1" applyBorder="1" applyAlignment="1">
      <alignment horizontal="center" vertical="center"/>
      <protection/>
    </xf>
    <xf numFmtId="0" fontId="14" fillId="0" borderId="33" xfId="56" applyFont="1" applyBorder="1" applyAlignment="1">
      <alignment horizontal="center" vertical="center"/>
      <protection/>
    </xf>
    <xf numFmtId="0" fontId="14" fillId="0" borderId="43" xfId="56" applyFont="1" applyBorder="1" applyAlignment="1">
      <alignment horizontal="center" vertical="center"/>
      <protection/>
    </xf>
    <xf numFmtId="7" fontId="14" fillId="0" borderId="42" xfId="56" applyNumberFormat="1" applyFont="1" applyBorder="1" applyAlignment="1">
      <alignment horizontal="center" vertical="center"/>
      <protection/>
    </xf>
    <xf numFmtId="7" fontId="14" fillId="0" borderId="43" xfId="56" applyNumberFormat="1" applyFont="1" applyBorder="1" applyAlignment="1">
      <alignment horizontal="center" vertical="center"/>
      <protection/>
    </xf>
    <xf numFmtId="0" fontId="39" fillId="0" borderId="13" xfId="56" applyFont="1" applyBorder="1" applyAlignment="1">
      <alignment horizontal="center"/>
      <protection/>
    </xf>
    <xf numFmtId="0" fontId="39" fillId="0" borderId="0" xfId="56" applyFont="1" applyBorder="1" applyAlignment="1">
      <alignment horizontal="center"/>
      <protection/>
    </xf>
    <xf numFmtId="0" fontId="39" fillId="0" borderId="14" xfId="56" applyFont="1" applyBorder="1" applyAlignment="1">
      <alignment horizontal="center"/>
      <protection/>
    </xf>
    <xf numFmtId="49" fontId="14" fillId="0" borderId="0" xfId="56" applyNumberFormat="1" applyFont="1" applyBorder="1" applyAlignment="1">
      <alignment horizontal="center"/>
      <protection/>
    </xf>
    <xf numFmtId="0" fontId="20" fillId="0" borderId="19" xfId="57" applyNumberFormat="1" applyFont="1" applyBorder="1" applyAlignment="1">
      <alignment horizontal="left"/>
      <protection/>
    </xf>
    <xf numFmtId="0" fontId="15" fillId="0" borderId="0" xfId="57" applyFont="1" applyBorder="1" applyAlignment="1">
      <alignment horizontal="center"/>
      <protection/>
    </xf>
    <xf numFmtId="0" fontId="15" fillId="0" borderId="14" xfId="57" applyFont="1" applyBorder="1" applyAlignment="1">
      <alignment horizontal="center"/>
      <protection/>
    </xf>
    <xf numFmtId="2" fontId="20" fillId="0" borderId="45" xfId="57" applyNumberFormat="1" applyFont="1" applyBorder="1" applyAlignment="1">
      <alignment horizontal="center"/>
      <protection/>
    </xf>
    <xf numFmtId="2" fontId="20" fillId="0" borderId="46" xfId="57" applyNumberFormat="1" applyFont="1" applyBorder="1" applyAlignment="1">
      <alignment horizontal="center"/>
      <protection/>
    </xf>
    <xf numFmtId="2" fontId="20" fillId="0" borderId="47" xfId="57" applyNumberFormat="1" applyFont="1" applyBorder="1" applyAlignment="1">
      <alignment horizontal="center"/>
      <protection/>
    </xf>
    <xf numFmtId="2" fontId="20" fillId="0" borderId="48" xfId="57" applyNumberFormat="1" applyFont="1" applyBorder="1" applyAlignment="1">
      <alignment horizontal="center"/>
      <protection/>
    </xf>
    <xf numFmtId="0" fontId="20" fillId="0" borderId="49" xfId="57" applyFont="1" applyBorder="1" applyAlignment="1">
      <alignment horizontal="center"/>
      <protection/>
    </xf>
    <xf numFmtId="0" fontId="20" fillId="0" borderId="50" xfId="57" applyFont="1" applyBorder="1" applyAlignment="1">
      <alignment horizontal="center"/>
      <protection/>
    </xf>
    <xf numFmtId="0" fontId="20" fillId="0" borderId="51" xfId="57" applyFont="1" applyBorder="1" applyAlignment="1">
      <alignment horizontal="center" vertical="center"/>
      <protection/>
    </xf>
    <xf numFmtId="0" fontId="20" fillId="0" borderId="45" xfId="57" applyFont="1" applyBorder="1" applyAlignment="1">
      <alignment horizontal="center" vertical="center"/>
      <protection/>
    </xf>
    <xf numFmtId="0" fontId="20" fillId="0" borderId="52" xfId="57" applyFont="1" applyBorder="1" applyAlignment="1">
      <alignment horizontal="center" vertical="center"/>
      <protection/>
    </xf>
    <xf numFmtId="0" fontId="20" fillId="0" borderId="47" xfId="57" applyFont="1" applyBorder="1" applyAlignment="1">
      <alignment horizontal="center" vertical="center"/>
      <protection/>
    </xf>
    <xf numFmtId="0" fontId="20" fillId="0" borderId="53" xfId="57" applyFont="1" applyBorder="1" applyAlignment="1">
      <alignment horizontal="center" vertical="center"/>
      <protection/>
    </xf>
    <xf numFmtId="0" fontId="20" fillId="0" borderId="49" xfId="57" applyFont="1" applyBorder="1" applyAlignment="1">
      <alignment horizontal="center" vertical="center"/>
      <protection/>
    </xf>
    <xf numFmtId="0" fontId="1" fillId="0" borderId="42" xfId="54" applyBorder="1" applyAlignment="1">
      <alignment horizontal="center"/>
      <protection/>
    </xf>
    <xf numFmtId="0" fontId="1" fillId="0" borderId="33" xfId="54" applyBorder="1" applyAlignment="1">
      <alignment horizontal="center"/>
      <protection/>
    </xf>
    <xf numFmtId="0" fontId="1" fillId="0" borderId="33" xfId="54" applyFont="1" applyFill="1" applyBorder="1" applyAlignment="1">
      <alignment horizontal="center"/>
      <protection/>
    </xf>
    <xf numFmtId="0" fontId="1" fillId="0" borderId="43" xfId="54" applyFont="1" applyFill="1" applyBorder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0812TPA Anexo VI" xfId="54"/>
    <cellStyle name="Normal_EDN-EDS-ELP-SGE" xfId="55"/>
    <cellStyle name="Normal_PAFTT Anexo 28" xfId="56"/>
    <cellStyle name="Normal_R ICMF Ner Anexo IV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1095375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762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1095375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7625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1019175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0</xdr:row>
      <xdr:rowOff>0</xdr:rowOff>
    </xdr:from>
    <xdr:to>
      <xdr:col>1</xdr:col>
      <xdr:colOff>85725</xdr:colOff>
      <xdr:row>1</xdr:row>
      <xdr:rowOff>361950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SPA\TBASET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SPA\TBASETP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ransporte\Transporte\ARCHIVOS.XLS\P-TRASPA\TBASETP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0801TPA%20Anexo%20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R0802TPA%20Anexo%20I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R0803TPA%20Anexo%20II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R0805TPA%20Anexo%20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R0806TPA%20Anexo%20V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M"/>
    </sheetNames>
    <sheetDataSet>
      <sheetData sheetId="0">
        <row r="17">
          <cell r="C17">
            <v>1</v>
          </cell>
          <cell r="D17" t="str">
            <v>AMEGHINO - COMODORO RIVADAVIA</v>
          </cell>
          <cell r="E17">
            <v>132</v>
          </cell>
          <cell r="F17">
            <v>305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M"/>
    </sheetNames>
    <sheetDataSet>
      <sheetData sheetId="0">
        <row r="18">
          <cell r="C18">
            <v>2</v>
          </cell>
          <cell r="D18" t="str">
            <v>AMEGHINO - ESTACION PATAGONIA</v>
          </cell>
          <cell r="E18">
            <v>132</v>
          </cell>
          <cell r="F18">
            <v>299.6</v>
          </cell>
        </row>
        <row r="19">
          <cell r="C19">
            <v>3</v>
          </cell>
          <cell r="D19" t="str">
            <v>AMEGHINO - TRELEW</v>
          </cell>
          <cell r="E19">
            <v>132</v>
          </cell>
          <cell r="F19">
            <v>112</v>
          </cell>
        </row>
        <row r="20">
          <cell r="C20">
            <v>4</v>
          </cell>
          <cell r="D20" t="str">
            <v>FUTALEUFU - ESQUEL</v>
          </cell>
          <cell r="E20">
            <v>132</v>
          </cell>
          <cell r="F20">
            <v>28.41</v>
          </cell>
        </row>
        <row r="21">
          <cell r="C21">
            <v>5</v>
          </cell>
          <cell r="D21" t="str">
            <v>BARRIO SAN MARTIN - ESTACION PATAGONIA</v>
          </cell>
          <cell r="E21">
            <v>132</v>
          </cell>
          <cell r="F21">
            <v>9.4</v>
          </cell>
        </row>
        <row r="22">
          <cell r="C22">
            <v>6</v>
          </cell>
          <cell r="D22" t="str">
            <v>COMODORO RIVADAVIA - E.T. A1</v>
          </cell>
          <cell r="E22">
            <v>132</v>
          </cell>
          <cell r="F22">
            <v>0.5</v>
          </cell>
        </row>
        <row r="23">
          <cell r="C23">
            <v>7</v>
          </cell>
          <cell r="D23" t="str">
            <v>COMODORO RIVADAVIA (A1) - ESTACION PATAGONIA</v>
          </cell>
          <cell r="E23">
            <v>132</v>
          </cell>
          <cell r="F23">
            <v>6.9</v>
          </cell>
        </row>
        <row r="24">
          <cell r="C24">
            <v>8</v>
          </cell>
          <cell r="D24" t="str">
            <v>COMODORO RIVADAVIA - PICO TRUNCADO</v>
          </cell>
          <cell r="E24">
            <v>132</v>
          </cell>
          <cell r="F24">
            <v>138</v>
          </cell>
        </row>
        <row r="25">
          <cell r="C25">
            <v>9</v>
          </cell>
          <cell r="D25" t="str">
            <v>FUTALEUFÚ - PUERTO MADRYN 1</v>
          </cell>
          <cell r="E25">
            <v>330</v>
          </cell>
          <cell r="F25">
            <v>550</v>
          </cell>
        </row>
        <row r="26">
          <cell r="C26">
            <v>10</v>
          </cell>
          <cell r="D26" t="str">
            <v>FUTALEUFÚ - PUERTO MADRYN 2</v>
          </cell>
          <cell r="E26">
            <v>330</v>
          </cell>
          <cell r="F26">
            <v>550</v>
          </cell>
        </row>
        <row r="27">
          <cell r="C27">
            <v>11</v>
          </cell>
          <cell r="D27" t="str">
            <v>PLANTA ALUMINIO APPA - PUERTO MADRYN 1</v>
          </cell>
          <cell r="E27">
            <v>330</v>
          </cell>
          <cell r="F27">
            <v>5.5</v>
          </cell>
        </row>
        <row r="28">
          <cell r="C28">
            <v>12</v>
          </cell>
          <cell r="D28" t="str">
            <v>PLANTA ALUMINIO APPA - PUERTO MADRYN 2</v>
          </cell>
          <cell r="E28">
            <v>330</v>
          </cell>
          <cell r="F28">
            <v>5.5</v>
          </cell>
        </row>
        <row r="29">
          <cell r="C29">
            <v>13</v>
          </cell>
          <cell r="D29" t="str">
            <v>PICO TRUNCADO I - PICO TRUNCADO II</v>
          </cell>
          <cell r="E29">
            <v>132</v>
          </cell>
          <cell r="F29">
            <v>13.4</v>
          </cell>
        </row>
        <row r="30">
          <cell r="C30">
            <v>14</v>
          </cell>
          <cell r="D30" t="str">
            <v>PLANTA ALUMINIO DGPA - PTO MADRYN</v>
          </cell>
          <cell r="E30">
            <v>132</v>
          </cell>
          <cell r="F30">
            <v>5.7</v>
          </cell>
        </row>
        <row r="31">
          <cell r="C31">
            <v>15</v>
          </cell>
          <cell r="D31" t="str">
            <v>PLANTA ALUMINIO DGPA - SS.AA. PTO MADRYN</v>
          </cell>
          <cell r="E31">
            <v>33</v>
          </cell>
          <cell r="F31">
            <v>6</v>
          </cell>
        </row>
        <row r="32">
          <cell r="C32">
            <v>16</v>
          </cell>
          <cell r="D32" t="str">
            <v>PLANTA ALUMINIO DGPA - TRELEW</v>
          </cell>
          <cell r="E32">
            <v>132</v>
          </cell>
          <cell r="F32">
            <v>62</v>
          </cell>
        </row>
        <row r="33">
          <cell r="C33">
            <v>17</v>
          </cell>
          <cell r="D33" t="str">
            <v>PUERTO MADRYN - SIERRA GRANDE</v>
          </cell>
          <cell r="E33">
            <v>132</v>
          </cell>
          <cell r="F33">
            <v>121.5</v>
          </cell>
        </row>
        <row r="34">
          <cell r="C34">
            <v>18</v>
          </cell>
          <cell r="D34" t="str">
            <v>BARRIO SAN MARTIN - A CONEXION "T"</v>
          </cell>
          <cell r="E34">
            <v>132</v>
          </cell>
          <cell r="F34">
            <v>7.5</v>
          </cell>
        </row>
        <row r="35">
          <cell r="C35">
            <v>19</v>
          </cell>
          <cell r="D35" t="str">
            <v>PICO TRUNCADO I - LAS HERAS</v>
          </cell>
          <cell r="E35">
            <v>132</v>
          </cell>
          <cell r="F35">
            <v>82.5</v>
          </cell>
        </row>
        <row r="36">
          <cell r="C36">
            <v>20</v>
          </cell>
          <cell r="D36" t="str">
            <v>LAS HERAS - LOS PERALES</v>
          </cell>
          <cell r="E36">
            <v>132</v>
          </cell>
          <cell r="F36">
            <v>47</v>
          </cell>
        </row>
        <row r="37">
          <cell r="C37">
            <v>21</v>
          </cell>
          <cell r="D37" t="str">
            <v>N. P. MADRYN - P. MADRYN 330 kV</v>
          </cell>
          <cell r="E37">
            <v>330</v>
          </cell>
          <cell r="F37">
            <v>0.47</v>
          </cell>
        </row>
        <row r="38">
          <cell r="C38">
            <v>31</v>
          </cell>
          <cell r="D38" t="str">
            <v>LAS HERAS - MINA SAN JOSE</v>
          </cell>
          <cell r="E38">
            <v>132</v>
          </cell>
          <cell r="F38">
            <v>128</v>
          </cell>
        </row>
        <row r="39">
          <cell r="C39">
            <v>27</v>
          </cell>
          <cell r="D39" t="str">
            <v>PAMPA DEL CASTILLO - EL TORDILLO</v>
          </cell>
          <cell r="E39">
            <v>132</v>
          </cell>
          <cell r="F39">
            <v>8.9</v>
          </cell>
        </row>
        <row r="40">
          <cell r="C40">
            <v>28</v>
          </cell>
          <cell r="D40" t="str">
            <v>PLANTA ALUMINIO APPA - PUERTO MADRYN 3</v>
          </cell>
          <cell r="E40">
            <v>330</v>
          </cell>
          <cell r="F40">
            <v>4.9</v>
          </cell>
        </row>
        <row r="41">
          <cell r="C41">
            <v>30</v>
          </cell>
          <cell r="D41" t="str">
            <v>TRELEW - RAWSON</v>
          </cell>
          <cell r="E41">
            <v>132</v>
          </cell>
          <cell r="F41">
            <v>21.8</v>
          </cell>
        </row>
        <row r="42">
          <cell r="C42">
            <v>37</v>
          </cell>
          <cell r="D42" t="str">
            <v>PICO TRUNCADO 1 - SANTA CRUZ NORTE     1</v>
          </cell>
          <cell r="E42">
            <v>132</v>
          </cell>
          <cell r="F42">
            <v>2.5</v>
          </cell>
        </row>
        <row r="43">
          <cell r="C43">
            <v>38</v>
          </cell>
          <cell r="D43" t="str">
            <v>PICO TRUNCADO 1 - SANTA CRUZ NORTE     2</v>
          </cell>
          <cell r="E43">
            <v>132</v>
          </cell>
          <cell r="F43">
            <v>2.5</v>
          </cell>
        </row>
        <row r="44">
          <cell r="C44">
            <v>39</v>
          </cell>
          <cell r="D44" t="str">
            <v>LAS HERAS - SANTA CRUZ NORTE</v>
          </cell>
          <cell r="E44">
            <v>132</v>
          </cell>
          <cell r="F44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M"/>
    </sheetNames>
    <sheetDataSet>
      <sheetData sheetId="0">
        <row r="15">
          <cell r="FB15">
            <v>39234</v>
          </cell>
          <cell r="FC15">
            <v>39264</v>
          </cell>
          <cell r="FD15">
            <v>39295</v>
          </cell>
          <cell r="FE15">
            <v>39326</v>
          </cell>
          <cell r="FF15">
            <v>39356</v>
          </cell>
          <cell r="FG15">
            <v>39387</v>
          </cell>
          <cell r="FH15">
            <v>39417</v>
          </cell>
          <cell r="FI15">
            <v>39448</v>
          </cell>
          <cell r="FJ15">
            <v>39479</v>
          </cell>
          <cell r="FK15">
            <v>39508</v>
          </cell>
          <cell r="FL15">
            <v>39539</v>
          </cell>
          <cell r="FM15">
            <v>39569</v>
          </cell>
          <cell r="FN15">
            <v>39600</v>
          </cell>
        </row>
        <row r="17">
          <cell r="FB17" t="str">
            <v>XXXX</v>
          </cell>
          <cell r="FC17" t="str">
            <v>XXXX</v>
          </cell>
          <cell r="FD17" t="str">
            <v>XXXX</v>
          </cell>
          <cell r="FE17" t="str">
            <v>XXXX</v>
          </cell>
          <cell r="FF17" t="str">
            <v>XXXX</v>
          </cell>
          <cell r="FG17" t="str">
            <v>XXXX</v>
          </cell>
          <cell r="FH17" t="str">
            <v>XXXX</v>
          </cell>
          <cell r="FI17" t="str">
            <v>XXXX</v>
          </cell>
          <cell r="FJ17" t="str">
            <v>XXXX</v>
          </cell>
          <cell r="FK17" t="str">
            <v>XXXX</v>
          </cell>
          <cell r="FL17" t="str">
            <v>XXXX</v>
          </cell>
          <cell r="FM17" t="str">
            <v>XXXX</v>
          </cell>
        </row>
        <row r="18">
          <cell r="FI18">
            <v>1</v>
          </cell>
        </row>
        <row r="20">
          <cell r="FM20">
            <v>5</v>
          </cell>
        </row>
        <row r="22">
          <cell r="FD22">
            <v>1</v>
          </cell>
        </row>
        <row r="24">
          <cell r="FB24">
            <v>1</v>
          </cell>
          <cell r="FH24">
            <v>1</v>
          </cell>
          <cell r="FJ24">
            <v>1</v>
          </cell>
        </row>
        <row r="25">
          <cell r="FG25">
            <v>1</v>
          </cell>
          <cell r="FL25">
            <v>1</v>
          </cell>
          <cell r="FM25">
            <v>1</v>
          </cell>
        </row>
        <row r="26">
          <cell r="FB26">
            <v>1</v>
          </cell>
          <cell r="FC26">
            <v>1</v>
          </cell>
          <cell r="FG26">
            <v>1</v>
          </cell>
          <cell r="FM26">
            <v>2</v>
          </cell>
        </row>
        <row r="29">
          <cell r="FM29">
            <v>1</v>
          </cell>
        </row>
        <row r="30">
          <cell r="FJ30">
            <v>1</v>
          </cell>
        </row>
        <row r="31">
          <cell r="FB31" t="str">
            <v>XXXX</v>
          </cell>
          <cell r="FC31" t="str">
            <v>XXXX</v>
          </cell>
          <cell r="FD31" t="str">
            <v>XXXX</v>
          </cell>
          <cell r="FE31" t="str">
            <v>XXXX</v>
          </cell>
          <cell r="FF31" t="str">
            <v>XXXX</v>
          </cell>
          <cell r="FG31" t="str">
            <v>XXXX</v>
          </cell>
          <cell r="FH31" t="str">
            <v>XXXX</v>
          </cell>
          <cell r="FI31" t="str">
            <v>XXXX</v>
          </cell>
          <cell r="FJ31" t="str">
            <v>XXXX</v>
          </cell>
          <cell r="FK31" t="str">
            <v>XXXX</v>
          </cell>
          <cell r="FL31" t="str">
            <v>XXXX</v>
          </cell>
          <cell r="FM31" t="str">
            <v>XXXX</v>
          </cell>
        </row>
        <row r="32">
          <cell r="FI32">
            <v>1</v>
          </cell>
          <cell r="FJ32">
            <v>1</v>
          </cell>
        </row>
        <row r="33">
          <cell r="FE33">
            <v>1</v>
          </cell>
          <cell r="FG33">
            <v>1</v>
          </cell>
        </row>
        <row r="34">
          <cell r="FB34" t="str">
            <v>XXXX</v>
          </cell>
          <cell r="FC34" t="str">
            <v>XXXX</v>
          </cell>
          <cell r="FD34" t="str">
            <v>XXXX</v>
          </cell>
          <cell r="FE34" t="str">
            <v>XXXX</v>
          </cell>
          <cell r="FF34" t="str">
            <v>XXXX</v>
          </cell>
          <cell r="FG34" t="str">
            <v>XXXX</v>
          </cell>
          <cell r="FH34" t="str">
            <v>XXXX</v>
          </cell>
          <cell r="FI34" t="str">
            <v>XXXX</v>
          </cell>
          <cell r="FJ34" t="str">
            <v>XXXX</v>
          </cell>
          <cell r="FK34" t="str">
            <v>XXXX</v>
          </cell>
          <cell r="FL34" t="str">
            <v>XXXX</v>
          </cell>
          <cell r="FM34" t="str">
            <v>XXXX</v>
          </cell>
        </row>
        <row r="35">
          <cell r="FH35">
            <v>2</v>
          </cell>
        </row>
        <row r="36">
          <cell r="FM36">
            <v>1</v>
          </cell>
        </row>
        <row r="37">
          <cell r="FB37" t="str">
            <v>XXXX</v>
          </cell>
          <cell r="FC37" t="str">
            <v>XXXX</v>
          </cell>
          <cell r="FD37" t="str">
            <v>XXXX</v>
          </cell>
          <cell r="FE37" t="str">
            <v>XXXX</v>
          </cell>
          <cell r="FF37" t="str">
            <v>XXXX</v>
          </cell>
          <cell r="FG37" t="str">
            <v>XXXX</v>
          </cell>
          <cell r="FH37" t="str">
            <v>XXXX</v>
          </cell>
          <cell r="FI37" t="str">
            <v>XXXX</v>
          </cell>
          <cell r="FJ37" t="str">
            <v>XXXX</v>
          </cell>
          <cell r="FK37" t="str">
            <v>XXXX</v>
          </cell>
          <cell r="FL37" t="str">
            <v>XXXX</v>
          </cell>
          <cell r="FM37" t="str">
            <v>XXXX</v>
          </cell>
        </row>
        <row r="38">
          <cell r="FB38" t="str">
            <v>XXXX</v>
          </cell>
          <cell r="FC38" t="str">
            <v>XXXX</v>
          </cell>
          <cell r="FD38" t="str">
            <v>XXXX</v>
          </cell>
          <cell r="FE38" t="str">
            <v>XXXX</v>
          </cell>
          <cell r="FF38" t="str">
            <v>XXXX</v>
          </cell>
          <cell r="FG38" t="str">
            <v>XXXX</v>
          </cell>
          <cell r="FH38" t="str">
            <v>XXXX</v>
          </cell>
          <cell r="FI38" t="str">
            <v>XXXX</v>
          </cell>
          <cell r="FJ38" t="str">
            <v>XXXX</v>
          </cell>
          <cell r="FK38" t="str">
            <v>XXXX</v>
          </cell>
          <cell r="FL38" t="str">
            <v>XXXX</v>
          </cell>
          <cell r="FM38" t="str">
            <v>XXXX</v>
          </cell>
        </row>
        <row r="39">
          <cell r="FM39">
            <v>1</v>
          </cell>
        </row>
        <row r="41">
          <cell r="FB41" t="str">
            <v>XXXX</v>
          </cell>
          <cell r="FC41" t="str">
            <v>XXXX</v>
          </cell>
          <cell r="FD41" t="str">
            <v>XXXX</v>
          </cell>
          <cell r="FE41" t="str">
            <v>XXXX</v>
          </cell>
          <cell r="FF41" t="str">
            <v>XXXX</v>
          </cell>
          <cell r="FG41" t="str">
            <v>XXXX</v>
          </cell>
          <cell r="FH41" t="str">
            <v>XXXX</v>
          </cell>
          <cell r="FI41" t="str">
            <v>XXXX</v>
          </cell>
          <cell r="FJ41" t="str">
            <v>XXXX</v>
          </cell>
          <cell r="FK41" t="str">
            <v>XXXX</v>
          </cell>
          <cell r="FL41" t="str">
            <v>XXXX</v>
          </cell>
          <cell r="FM41" t="str">
            <v>XXXX</v>
          </cell>
        </row>
        <row r="42">
          <cell r="FB42" t="str">
            <v>XXXX</v>
          </cell>
          <cell r="FC42" t="str">
            <v>XXXX</v>
          </cell>
          <cell r="FD42" t="str">
            <v>XXXX</v>
          </cell>
          <cell r="FE42" t="str">
            <v>XXXX</v>
          </cell>
          <cell r="FF42" t="str">
            <v>XXXX</v>
          </cell>
          <cell r="FG42" t="str">
            <v>XXXX</v>
          </cell>
          <cell r="FH42" t="str">
            <v>XXXX</v>
          </cell>
          <cell r="FI42" t="str">
            <v>XXXX</v>
          </cell>
          <cell r="FJ42" t="str">
            <v>XXXX</v>
          </cell>
          <cell r="FK42" t="str">
            <v>XXXX</v>
          </cell>
          <cell r="FL42" t="str">
            <v>XXXX</v>
          </cell>
          <cell r="FM42" t="str">
            <v>XXXX</v>
          </cell>
        </row>
        <row r="43">
          <cell r="FB43" t="str">
            <v>XXXX</v>
          </cell>
          <cell r="FC43" t="str">
            <v>XXXX</v>
          </cell>
          <cell r="FD43" t="str">
            <v>XXXX</v>
          </cell>
          <cell r="FE43" t="str">
            <v>XXXX</v>
          </cell>
          <cell r="FF43" t="str">
            <v>XXXX</v>
          </cell>
          <cell r="FG43" t="str">
            <v>XXXX</v>
          </cell>
          <cell r="FH43" t="str">
            <v>XXXX</v>
          </cell>
          <cell r="FI43" t="str">
            <v>XXXX</v>
          </cell>
          <cell r="FJ43" t="str">
            <v>XXXX</v>
          </cell>
          <cell r="FK43" t="str">
            <v>XXXX</v>
          </cell>
          <cell r="FL43" t="str">
            <v>XXXX</v>
          </cell>
          <cell r="FM43" t="str">
            <v>XXXX</v>
          </cell>
        </row>
        <row r="44">
          <cell r="FB44" t="str">
            <v>XXXX</v>
          </cell>
          <cell r="FC44" t="str">
            <v>XXXX</v>
          </cell>
          <cell r="FD44" t="str">
            <v>XXXX</v>
          </cell>
          <cell r="FE44" t="str">
            <v>XXXX</v>
          </cell>
          <cell r="FF44" t="str">
            <v>XXXX</v>
          </cell>
          <cell r="FG44" t="str">
            <v>XXXX</v>
          </cell>
          <cell r="FH44" t="str">
            <v>XXXX</v>
          </cell>
          <cell r="FI44" t="str">
            <v>XXXX</v>
          </cell>
          <cell r="FJ44" t="str">
            <v>XXXX</v>
          </cell>
          <cell r="FK44" t="str">
            <v>XXXX</v>
          </cell>
          <cell r="FL44" t="str">
            <v>XXXX</v>
          </cell>
          <cell r="FM44" t="str">
            <v>XXXX</v>
          </cell>
        </row>
        <row r="77">
          <cell r="FA77">
            <v>0.73</v>
          </cell>
          <cell r="FB77">
            <v>0.68</v>
          </cell>
          <cell r="FC77">
            <v>0.78</v>
          </cell>
          <cell r="FD77">
            <v>0.73</v>
          </cell>
          <cell r="FE77">
            <v>0.73</v>
          </cell>
          <cell r="FF77">
            <v>0.78</v>
          </cell>
          <cell r="FG77">
            <v>0.73</v>
          </cell>
          <cell r="FH77">
            <v>0.83</v>
          </cell>
          <cell r="FI77">
            <v>0.93</v>
          </cell>
          <cell r="FJ77">
            <v>0.93</v>
          </cell>
          <cell r="FK77">
            <v>1.02</v>
          </cell>
          <cell r="FL77">
            <v>0.78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T-0801"/>
      <sheetName val="LI-0801 (EDERSA)"/>
      <sheetName val="SA-0801 (EDERSA)"/>
      <sheetName val="SUP-EDERSA"/>
    </sheetNames>
    <sheetDataSet>
      <sheetData sheetId="0">
        <row r="34">
          <cell r="G34">
            <v>35830.2383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T-0802"/>
      <sheetName val="LI-0802 (EDERSA)"/>
      <sheetName val="LI-0802 (SPSE)"/>
      <sheetName val="LI-0802 (TCUE)"/>
      <sheetName val="TR-0802 (EDERSA)"/>
      <sheetName val="SA-0802 (EDERSA)"/>
      <sheetName val="SUP-EDERSA"/>
      <sheetName val="SUP-SPSE"/>
      <sheetName val="SUP-TRANSACUE"/>
    </sheetNames>
    <sheetDataSet>
      <sheetData sheetId="0">
        <row r="28">
          <cell r="J28">
            <v>5.18</v>
          </cell>
        </row>
        <row r="31">
          <cell r="J31">
            <v>26.969640000000002</v>
          </cell>
        </row>
        <row r="35">
          <cell r="J35">
            <v>3003.50741</v>
          </cell>
        </row>
        <row r="36">
          <cell r="J36">
            <v>7465.598064000001</v>
          </cell>
        </row>
        <row r="37">
          <cell r="J37">
            <v>4.83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T-0803"/>
      <sheetName val="LI-0803 (SPSE)"/>
      <sheetName val="LI-0803 (TCUE)"/>
      <sheetName val="TR-0803 (EDERSA)"/>
      <sheetName val="SA-0803"/>
      <sheetName val=" SA-0803(EDERSA)"/>
      <sheetName val="SUP-EDERSA"/>
      <sheetName val="SUP-SPSE"/>
      <sheetName val="SUP-TRANSACUE"/>
    </sheetNames>
    <sheetDataSet>
      <sheetData sheetId="0">
        <row r="26">
          <cell r="J26">
            <v>8.31</v>
          </cell>
        </row>
        <row r="27">
          <cell r="J27">
            <v>277.85</v>
          </cell>
        </row>
        <row r="30">
          <cell r="J30">
            <v>26.65</v>
          </cell>
        </row>
        <row r="31">
          <cell r="J31">
            <v>1290.495</v>
          </cell>
        </row>
        <row r="34">
          <cell r="J34">
            <v>392.08624999999995</v>
          </cell>
        </row>
        <row r="35">
          <cell r="J35">
            <v>7980.466896000002</v>
          </cell>
        </row>
        <row r="36">
          <cell r="J36">
            <v>500.88000000000005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T-0805"/>
      <sheetName val="LI-0802 (SPSE)"/>
      <sheetName val="LI-EDERSA"/>
      <sheetName val="LI-TRANSACUE"/>
      <sheetName val="TR-EDERSA"/>
      <sheetName val="SA-EDERSA"/>
      <sheetName val="SUP-EDERSA"/>
      <sheetName val="SUP-SPSE"/>
      <sheetName val="SUP-TRANSACUE"/>
    </sheetNames>
    <sheetDataSet>
      <sheetData sheetId="0">
        <row r="19">
          <cell r="J19">
            <v>137492.51</v>
          </cell>
        </row>
        <row r="20">
          <cell r="J20">
            <v>4086.03</v>
          </cell>
        </row>
        <row r="21">
          <cell r="J21">
            <v>31408.44</v>
          </cell>
        </row>
        <row r="22">
          <cell r="J22">
            <v>12163.87</v>
          </cell>
        </row>
        <row r="27">
          <cell r="J27">
            <v>1674.43</v>
          </cell>
        </row>
        <row r="28">
          <cell r="J28">
            <v>695.93</v>
          </cell>
        </row>
        <row r="31">
          <cell r="J31">
            <v>297.894</v>
          </cell>
        </row>
        <row r="34">
          <cell r="J34">
            <v>248.45600000000002</v>
          </cell>
        </row>
        <row r="35">
          <cell r="J35">
            <v>1021.5075000000002</v>
          </cell>
        </row>
        <row r="36">
          <cell r="J36">
            <v>3040.9675000000007</v>
          </cell>
        </row>
        <row r="38">
          <cell r="G38">
            <v>192130.035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T-0806"/>
      <sheetName val="LI-0806 (EDERSA)"/>
      <sheetName val="TR-0806 (EDERSA)"/>
      <sheetName val="SA-0806 (EDERSA)"/>
      <sheetName val="LI-0806 (SPSE)"/>
      <sheetName val="SUP-EDERSA"/>
      <sheetName val="SUP-SPSE"/>
    </sheetNames>
    <sheetDataSet>
      <sheetData sheetId="0">
        <row r="19">
          <cell r="J19">
            <v>610.95</v>
          </cell>
        </row>
        <row r="27">
          <cell r="J27">
            <v>7.72</v>
          </cell>
        </row>
        <row r="31">
          <cell r="J31">
            <v>0.54576</v>
          </cell>
        </row>
        <row r="34">
          <cell r="J34">
            <v>909.20394</v>
          </cell>
        </row>
        <row r="35">
          <cell r="J35">
            <v>4065.6025000000004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="65" zoomScaleNormal="65" zoomScalePageLayoutView="0" workbookViewId="0" topLeftCell="A1">
      <selection activeCell="B2" sqref="B2"/>
    </sheetView>
  </sheetViews>
  <sheetFormatPr defaultColWidth="11.421875" defaultRowHeight="12.75"/>
  <cols>
    <col min="1" max="1" width="25.7109375" style="6" customWidth="1"/>
    <col min="2" max="2" width="7.7109375" style="6" customWidth="1"/>
    <col min="3" max="3" width="10.8515625" style="6" customWidth="1"/>
    <col min="4" max="4" width="6.7109375" style="6" customWidth="1"/>
    <col min="5" max="5" width="23.28125" style="6" customWidth="1"/>
    <col min="6" max="6" width="29.140625" style="6" customWidth="1"/>
    <col min="7" max="9" width="27.00390625" style="6" customWidth="1"/>
    <col min="10" max="10" width="6.57421875" style="6" customWidth="1"/>
    <col min="11" max="11" width="28.140625" style="6" customWidth="1"/>
    <col min="12" max="12" width="27.00390625" style="6" customWidth="1"/>
    <col min="13" max="13" width="14.28125" style="6" customWidth="1"/>
    <col min="14" max="14" width="15.7109375" style="6" customWidth="1"/>
    <col min="15" max="15" width="17.57421875" style="6" bestFit="1" customWidth="1"/>
    <col min="16" max="16384" width="11.421875" style="6" customWidth="1"/>
  </cols>
  <sheetData>
    <row r="1" spans="2:14" s="1" customFormat="1" ht="26.25">
      <c r="B1" s="2"/>
      <c r="N1" s="3"/>
    </row>
    <row r="2" spans="2:13" s="1" customFormat="1" ht="26.25">
      <c r="B2" s="2" t="s">
        <v>78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</row>
    <row r="3" spans="3:13" ht="16.5" customHeight="1">
      <c r="C3" s="7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4" s="11" customFormat="1" ht="11.25">
      <c r="A4" s="9" t="s">
        <v>0</v>
      </c>
      <c r="B4" s="10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14" s="1" customFormat="1" ht="11.25" customHeight="1">
      <c r="B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2:14" s="15" customFormat="1" ht="21">
      <c r="B7" s="59" t="s">
        <v>4</v>
      </c>
      <c r="C7" s="17"/>
      <c r="D7" s="18"/>
      <c r="E7" s="18"/>
      <c r="F7" s="18"/>
      <c r="G7" s="19"/>
      <c r="H7" s="19"/>
      <c r="I7" s="19"/>
      <c r="J7" s="19"/>
      <c r="K7" s="19"/>
      <c r="L7" s="19"/>
      <c r="M7" s="19"/>
      <c r="N7" s="20"/>
    </row>
    <row r="8" spans="7:14" ht="12.75">
      <c r="G8" s="21"/>
      <c r="H8" s="21"/>
      <c r="I8" s="21"/>
      <c r="J8" s="21"/>
      <c r="K8" s="21"/>
      <c r="L8" s="21"/>
      <c r="M8" s="21"/>
      <c r="N8" s="21"/>
    </row>
    <row r="9" spans="2:14" s="15" customFormat="1" ht="21">
      <c r="B9" s="16" t="s">
        <v>5</v>
      </c>
      <c r="C9" s="17"/>
      <c r="D9" s="18"/>
      <c r="E9" s="18"/>
      <c r="F9" s="18"/>
      <c r="G9" s="19"/>
      <c r="H9" s="19"/>
      <c r="I9" s="19"/>
      <c r="J9" s="19"/>
      <c r="K9" s="19"/>
      <c r="L9" s="19"/>
      <c r="M9" s="19"/>
      <c r="N9" s="20"/>
    </row>
    <row r="10" spans="4:14" ht="12.75">
      <c r="D10" s="22"/>
      <c r="E10" s="22"/>
      <c r="F10" s="22"/>
      <c r="G10" s="21"/>
      <c r="H10" s="21"/>
      <c r="I10" s="21"/>
      <c r="J10" s="21"/>
      <c r="K10" s="21"/>
      <c r="L10" s="21"/>
      <c r="M10" s="21"/>
      <c r="N10" s="21"/>
    </row>
    <row r="11" spans="2:14" ht="26.25" customHeight="1">
      <c r="B11" s="16" t="s">
        <v>66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21"/>
    </row>
    <row r="12" spans="2:14" ht="15.75" customHeigh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21"/>
    </row>
    <row r="13" spans="4:14" s="23" customFormat="1" ht="16.5" thickBot="1">
      <c r="D13" s="24"/>
      <c r="E13" s="24"/>
      <c r="F13" s="24"/>
      <c r="G13" s="25"/>
      <c r="H13" s="25"/>
      <c r="I13" s="25"/>
      <c r="J13" s="25"/>
      <c r="K13" s="25"/>
      <c r="L13" s="25"/>
      <c r="M13" s="25"/>
      <c r="N13" s="25"/>
    </row>
    <row r="14" spans="2:14" s="23" customFormat="1" ht="16.5" thickTop="1">
      <c r="B14" s="26">
        <v>1</v>
      </c>
      <c r="C14" s="27" t="b">
        <v>0</v>
      </c>
      <c r="D14" s="28"/>
      <c r="E14" s="28"/>
      <c r="F14" s="28"/>
      <c r="G14" s="28"/>
      <c r="H14" s="28"/>
      <c r="I14" s="28"/>
      <c r="J14" s="28"/>
      <c r="K14" s="28"/>
      <c r="L14" s="28"/>
      <c r="M14" s="29"/>
      <c r="N14" s="25"/>
    </row>
    <row r="15" spans="2:14" s="30" customFormat="1" ht="19.5">
      <c r="B15" s="31" t="s">
        <v>70</v>
      </c>
      <c r="C15" s="32"/>
      <c r="D15" s="33"/>
      <c r="E15" s="34"/>
      <c r="F15" s="34"/>
      <c r="G15" s="35"/>
      <c r="H15" s="35"/>
      <c r="I15" s="35"/>
      <c r="J15" s="35"/>
      <c r="K15" s="35"/>
      <c r="L15" s="35"/>
      <c r="M15" s="36"/>
      <c r="N15" s="37"/>
    </row>
    <row r="16" spans="2:14" s="30" customFormat="1" ht="18.75" hidden="1">
      <c r="B16" s="38"/>
      <c r="C16" s="39"/>
      <c r="D16" s="39"/>
      <c r="E16" s="37"/>
      <c r="F16" s="37"/>
      <c r="G16" s="37"/>
      <c r="H16" s="37"/>
      <c r="I16" s="37"/>
      <c r="J16" s="37"/>
      <c r="K16" s="37"/>
      <c r="L16" s="37"/>
      <c r="M16" s="41"/>
      <c r="N16" s="37"/>
    </row>
    <row r="17" spans="2:14" s="30" customFormat="1" ht="19.5" hidden="1">
      <c r="B17" s="31" t="s">
        <v>2</v>
      </c>
      <c r="C17" s="42"/>
      <c r="D17" s="42"/>
      <c r="E17" s="35"/>
      <c r="F17" s="34"/>
      <c r="G17" s="43"/>
      <c r="H17" s="43"/>
      <c r="I17" s="43"/>
      <c r="J17" s="43"/>
      <c r="K17" s="43"/>
      <c r="L17" s="43"/>
      <c r="M17" s="36"/>
      <c r="N17" s="37"/>
    </row>
    <row r="18" spans="2:14" s="30" customFormat="1" ht="19.5">
      <c r="B18" s="31"/>
      <c r="C18" s="42"/>
      <c r="D18" s="42"/>
      <c r="E18" s="35"/>
      <c r="F18" s="34"/>
      <c r="G18" s="43"/>
      <c r="H18" s="43"/>
      <c r="I18" s="43"/>
      <c r="J18" s="262"/>
      <c r="K18" s="43"/>
      <c r="L18" s="43"/>
      <c r="M18" s="36"/>
      <c r="N18" s="37"/>
    </row>
    <row r="19" spans="2:14" s="30" customFormat="1" ht="20.25" thickBot="1">
      <c r="B19" s="31"/>
      <c r="C19" s="42"/>
      <c r="D19" s="42"/>
      <c r="E19" s="35"/>
      <c r="F19" s="34"/>
      <c r="G19" s="43"/>
      <c r="H19" s="43"/>
      <c r="I19" s="43"/>
      <c r="J19" s="262"/>
      <c r="K19" s="43"/>
      <c r="L19" s="43"/>
      <c r="M19" s="36"/>
      <c r="N19" s="37"/>
    </row>
    <row r="20" spans="2:14" s="30" customFormat="1" ht="20.25" thickTop="1">
      <c r="B20" s="31"/>
      <c r="C20" s="42"/>
      <c r="D20" s="42"/>
      <c r="E20" s="35"/>
      <c r="F20" s="293" t="s">
        <v>34</v>
      </c>
      <c r="G20" s="294"/>
      <c r="H20" s="293" t="s">
        <v>16</v>
      </c>
      <c r="I20" s="294"/>
      <c r="J20" s="204"/>
      <c r="K20" s="293" t="s">
        <v>58</v>
      </c>
      <c r="L20" s="294"/>
      <c r="M20" s="36"/>
      <c r="N20" s="37"/>
    </row>
    <row r="21" spans="2:14" s="30" customFormat="1" ht="19.5">
      <c r="B21" s="38"/>
      <c r="C21" s="39"/>
      <c r="D21" s="39"/>
      <c r="E21" s="37"/>
      <c r="F21" s="257" t="s">
        <v>65</v>
      </c>
      <c r="G21" s="258" t="s">
        <v>35</v>
      </c>
      <c r="H21" s="257" t="s">
        <v>36</v>
      </c>
      <c r="I21" s="258" t="s">
        <v>37</v>
      </c>
      <c r="J21" s="244"/>
      <c r="K21" s="257" t="s">
        <v>65</v>
      </c>
      <c r="L21" s="258" t="s">
        <v>35</v>
      </c>
      <c r="M21" s="41"/>
      <c r="N21" s="37"/>
    </row>
    <row r="22" spans="2:14" s="30" customFormat="1" ht="11.25" customHeight="1" thickBot="1">
      <c r="B22" s="38"/>
      <c r="C22" s="39"/>
      <c r="D22" s="39"/>
      <c r="E22" s="37"/>
      <c r="F22" s="259"/>
      <c r="G22" s="258"/>
      <c r="H22" s="259"/>
      <c r="I22" s="258"/>
      <c r="J22" s="244"/>
      <c r="K22" s="259"/>
      <c r="L22" s="258"/>
      <c r="M22" s="41"/>
      <c r="N22" s="37"/>
    </row>
    <row r="23" spans="2:14" s="30" customFormat="1" ht="19.5" thickTop="1">
      <c r="B23" s="38"/>
      <c r="C23" s="44"/>
      <c r="D23" s="249" t="s">
        <v>59</v>
      </c>
      <c r="E23" s="250"/>
      <c r="F23" s="263">
        <v>30427.83</v>
      </c>
      <c r="G23" s="264">
        <f>'[4]TOT-0801'!$G$34</f>
        <v>35830.2383</v>
      </c>
      <c r="H23" s="263">
        <v>1495.7</v>
      </c>
      <c r="I23" s="260">
        <v>34334.5383</v>
      </c>
      <c r="J23" s="245"/>
      <c r="K23" s="263">
        <v>34245.87</v>
      </c>
      <c r="L23" s="260">
        <v>34245.87</v>
      </c>
      <c r="M23" s="41"/>
      <c r="N23" s="37"/>
    </row>
    <row r="24" spans="2:14" s="30" customFormat="1" ht="18.75">
      <c r="B24" s="38"/>
      <c r="C24" s="44"/>
      <c r="D24" s="251"/>
      <c r="E24" s="45"/>
      <c r="F24" s="265"/>
      <c r="G24" s="266"/>
      <c r="H24" s="265"/>
      <c r="I24" s="246"/>
      <c r="J24" s="245"/>
      <c r="K24" s="265"/>
      <c r="L24" s="246"/>
      <c r="M24" s="41"/>
      <c r="N24" s="37"/>
    </row>
    <row r="25" spans="2:14" ht="18.75">
      <c r="B25" s="46"/>
      <c r="C25" s="47"/>
      <c r="D25" s="252" t="s">
        <v>60</v>
      </c>
      <c r="E25" s="21"/>
      <c r="F25" s="265">
        <v>62197.69</v>
      </c>
      <c r="G25" s="266">
        <v>78752.56511400001</v>
      </c>
      <c r="H25" s="265">
        <v>41.77</v>
      </c>
      <c r="I25" s="246">
        <v>78710.79511400001</v>
      </c>
      <c r="J25" s="245"/>
      <c r="K25" s="265">
        <v>40084.46</v>
      </c>
      <c r="L25" s="246">
        <v>40084.46</v>
      </c>
      <c r="M25" s="48"/>
      <c r="N25" s="21"/>
    </row>
    <row r="26" spans="2:14" ht="18.75">
      <c r="B26" s="46"/>
      <c r="C26" s="47"/>
      <c r="D26" s="252"/>
      <c r="E26" s="21"/>
      <c r="F26" s="265"/>
      <c r="G26" s="267"/>
      <c r="H26" s="265"/>
      <c r="I26" s="247"/>
      <c r="J26" s="253"/>
      <c r="K26" s="265"/>
      <c r="L26" s="247"/>
      <c r="M26" s="48"/>
      <c r="N26" s="21"/>
    </row>
    <row r="27" spans="2:14" ht="18.75">
      <c r="B27" s="46"/>
      <c r="C27" s="47"/>
      <c r="D27" s="252" t="s">
        <v>61</v>
      </c>
      <c r="E27" s="21"/>
      <c r="F27" s="265">
        <v>37485.04</v>
      </c>
      <c r="G27" s="266">
        <v>49152.348146</v>
      </c>
      <c r="H27" s="265">
        <v>34.96</v>
      </c>
      <c r="I27" s="246">
        <v>49117.388146</v>
      </c>
      <c r="J27" s="245"/>
      <c r="K27" s="265">
        <v>26809.51</v>
      </c>
      <c r="L27" s="246">
        <v>26809.51</v>
      </c>
      <c r="M27" s="48"/>
      <c r="N27" s="21"/>
    </row>
    <row r="28" spans="2:14" ht="18.75">
      <c r="B28" s="46"/>
      <c r="C28" s="47"/>
      <c r="D28" s="251"/>
      <c r="E28" s="49"/>
      <c r="F28" s="265"/>
      <c r="G28" s="266"/>
      <c r="H28" s="265"/>
      <c r="I28" s="246"/>
      <c r="J28" s="245"/>
      <c r="K28" s="265"/>
      <c r="L28" s="246"/>
      <c r="M28" s="48"/>
      <c r="N28" s="21"/>
    </row>
    <row r="29" spans="2:14" ht="18.75">
      <c r="B29" s="46"/>
      <c r="C29" s="47"/>
      <c r="D29" s="252" t="s">
        <v>62</v>
      </c>
      <c r="E29" s="21"/>
      <c r="F29" s="265">
        <v>40366.28</v>
      </c>
      <c r="G29" s="266">
        <v>44863.79505</v>
      </c>
      <c r="H29" s="265">
        <v>3687.39</v>
      </c>
      <c r="I29" s="246">
        <v>41176.40505</v>
      </c>
      <c r="J29" s="245"/>
      <c r="K29" s="265">
        <v>25490.13</v>
      </c>
      <c r="L29" s="246">
        <v>43024.0569019224</v>
      </c>
      <c r="M29" s="48"/>
      <c r="N29" s="21"/>
    </row>
    <row r="30" spans="2:14" s="30" customFormat="1" ht="18.75">
      <c r="B30" s="38"/>
      <c r="C30" s="44"/>
      <c r="D30" s="251"/>
      <c r="E30" s="49"/>
      <c r="F30" s="265"/>
      <c r="G30" s="266"/>
      <c r="H30" s="265"/>
      <c r="I30" s="246"/>
      <c r="J30" s="245"/>
      <c r="K30" s="265"/>
      <c r="L30" s="246"/>
      <c r="M30" s="41"/>
      <c r="N30" s="37"/>
    </row>
    <row r="31" spans="2:14" s="30" customFormat="1" ht="18.75">
      <c r="B31" s="38"/>
      <c r="C31" s="39"/>
      <c r="D31" s="252" t="s">
        <v>63</v>
      </c>
      <c r="E31" s="49"/>
      <c r="F31" s="265">
        <v>185605.22</v>
      </c>
      <c r="G31" s="266">
        <f>'[7]TOT-0805'!$G$38</f>
        <v>192130.035</v>
      </c>
      <c r="H31" s="265">
        <f>+'[7]TOT-0805'!$J$27</f>
        <v>1674.43</v>
      </c>
      <c r="I31" s="246">
        <f>+'[7]TOT-0805'!$J$19+'[7]TOT-0805'!$J$20+'[7]TOT-0805'!$J$21+'[7]TOT-0805'!$J$22+'[7]TOT-0805'!$J$28+'[7]TOT-0805'!$J$34+'[7]TOT-0805'!$J$35+'[7]TOT-0805'!$J$36+'[7]TOT-0805'!$J$31</f>
        <v>190455.605</v>
      </c>
      <c r="J31" s="245"/>
      <c r="K31" s="265">
        <v>16186.66</v>
      </c>
      <c r="L31" s="246">
        <v>34452.20253114988</v>
      </c>
      <c r="M31" s="41"/>
      <c r="N31" s="37"/>
    </row>
    <row r="32" spans="2:14" s="30" customFormat="1" ht="18.75">
      <c r="B32" s="38"/>
      <c r="C32" s="39"/>
      <c r="D32" s="252"/>
      <c r="E32" s="49"/>
      <c r="F32" s="265"/>
      <c r="G32" s="268"/>
      <c r="H32" s="265"/>
      <c r="I32" s="248"/>
      <c r="J32" s="254"/>
      <c r="K32" s="265"/>
      <c r="L32" s="248"/>
      <c r="M32" s="41"/>
      <c r="N32" s="37"/>
    </row>
    <row r="33" spans="2:14" s="30" customFormat="1" ht="19.5" thickBot="1">
      <c r="B33" s="38"/>
      <c r="C33" s="39"/>
      <c r="D33" s="255" t="s">
        <v>64</v>
      </c>
      <c r="E33" s="256"/>
      <c r="F33" s="269">
        <v>19571.77</v>
      </c>
      <c r="G33" s="270">
        <v>25592.4522</v>
      </c>
      <c r="H33" s="269">
        <v>107.47</v>
      </c>
      <c r="I33" s="261">
        <v>25484.982200000002</v>
      </c>
      <c r="J33" s="245"/>
      <c r="K33" s="269">
        <v>449.21</v>
      </c>
      <c r="L33" s="261">
        <v>15253.55</v>
      </c>
      <c r="M33" s="41"/>
      <c r="N33" s="37"/>
    </row>
    <row r="34" spans="2:14" s="30" customFormat="1" ht="20.25" thickBot="1" thickTop="1">
      <c r="B34" s="38"/>
      <c r="C34" s="39"/>
      <c r="D34" s="56"/>
      <c r="E34" s="37"/>
      <c r="F34" s="56"/>
      <c r="J34" s="37"/>
      <c r="K34" s="55"/>
      <c r="M34" s="41"/>
      <c r="N34" s="37"/>
    </row>
    <row r="35" spans="2:14" s="30" customFormat="1" ht="24" customHeight="1" thickBot="1" thickTop="1">
      <c r="B35" s="38"/>
      <c r="C35" s="39"/>
      <c r="D35" s="45"/>
      <c r="E35" s="291" t="s">
        <v>76</v>
      </c>
      <c r="F35" s="292"/>
      <c r="G35" s="60">
        <v>375653.83</v>
      </c>
      <c r="H35" s="60">
        <v>8332.22</v>
      </c>
      <c r="I35" s="60">
        <v>367321.62</v>
      </c>
      <c r="J35" s="203"/>
      <c r="K35" s="295">
        <f>SUM(K23:K33)</f>
        <v>143265.84</v>
      </c>
      <c r="L35" s="296"/>
      <c r="M35" s="41"/>
      <c r="N35" s="37"/>
    </row>
    <row r="36" spans="2:15" s="30" customFormat="1" ht="24" customHeight="1" thickBot="1" thickTop="1">
      <c r="B36" s="38"/>
      <c r="C36" s="44"/>
      <c r="D36" s="44"/>
      <c r="E36" s="291" t="s">
        <v>3</v>
      </c>
      <c r="F36" s="292"/>
      <c r="G36" s="60">
        <f>SUM(G23:G33)</f>
        <v>426321.43381</v>
      </c>
      <c r="H36" s="60">
        <f>SUM(H23:H33)</f>
        <v>7041.72</v>
      </c>
      <c r="I36" s="60">
        <f>SUM(I23:I33)</f>
        <v>419279.71381000004</v>
      </c>
      <c r="J36" s="203"/>
      <c r="K36" s="295">
        <f>SUM(L23:L33)</f>
        <v>193869.64943307225</v>
      </c>
      <c r="L36" s="296"/>
      <c r="M36" s="41"/>
      <c r="N36" s="37"/>
      <c r="O36" s="58"/>
    </row>
    <row r="37" spans="2:14" s="30" customFormat="1" ht="24" customHeight="1" thickBot="1" thickTop="1">
      <c r="B37" s="38"/>
      <c r="C37" s="44"/>
      <c r="D37" s="44"/>
      <c r="E37" s="291" t="s">
        <v>57</v>
      </c>
      <c r="F37" s="292"/>
      <c r="G37" s="60">
        <f>+G36-G35</f>
        <v>50667.60381</v>
      </c>
      <c r="H37" s="60">
        <f>+H36-H35</f>
        <v>-1290.499999999999</v>
      </c>
      <c r="I37" s="60">
        <f>+I36-I35</f>
        <v>51958.09381000005</v>
      </c>
      <c r="J37" s="203"/>
      <c r="K37" s="295">
        <f>+K36-K35</f>
        <v>50603.80943307225</v>
      </c>
      <c r="L37" s="296"/>
      <c r="M37" s="41"/>
      <c r="N37" s="37"/>
    </row>
    <row r="38" spans="2:14" s="30" customFormat="1" ht="19.5" thickTop="1">
      <c r="B38" s="38"/>
      <c r="C38" s="51"/>
      <c r="D38" s="44"/>
      <c r="E38" s="7"/>
      <c r="F38" s="50"/>
      <c r="M38" s="41"/>
      <c r="N38" s="37"/>
    </row>
    <row r="39" spans="2:14" s="23" customFormat="1" ht="9" customHeight="1" thickBot="1">
      <c r="B39" s="52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4"/>
      <c r="N39" s="25"/>
    </row>
    <row r="40" ht="13.5" thickTop="1"/>
  </sheetData>
  <sheetProtection/>
  <mergeCells count="9">
    <mergeCell ref="E37:F37"/>
    <mergeCell ref="K20:L20"/>
    <mergeCell ref="K35:L35"/>
    <mergeCell ref="K36:L36"/>
    <mergeCell ref="K37:L37"/>
    <mergeCell ref="E36:F36"/>
    <mergeCell ref="H20:I20"/>
    <mergeCell ref="F20:G20"/>
    <mergeCell ref="E35:F35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2" r:id="rId2"/>
  <headerFooter alignWithMargins="0">
    <oddFooter>&amp;L&amp;"Times New Roman,Cursiva"&amp;7&amp;Z&amp;F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="40" zoomScaleNormal="40" zoomScalePageLayoutView="0" workbookViewId="0" topLeftCell="A1">
      <selection activeCell="B16" sqref="B16:N16"/>
    </sheetView>
  </sheetViews>
  <sheetFormatPr defaultColWidth="11.421875" defaultRowHeight="12.75"/>
  <cols>
    <col min="1" max="1" width="25.7109375" style="6" customWidth="1"/>
    <col min="2" max="2" width="7.7109375" style="6" customWidth="1"/>
    <col min="3" max="3" width="10.8515625" style="6" customWidth="1"/>
    <col min="4" max="4" width="6.7109375" style="6" customWidth="1"/>
    <col min="5" max="5" width="23.28125" style="6" customWidth="1"/>
    <col min="6" max="6" width="11.57421875" style="6" customWidth="1"/>
    <col min="7" max="7" width="63.140625" style="6" customWidth="1"/>
    <col min="8" max="8" width="50.7109375" style="6" bestFit="1" customWidth="1"/>
    <col min="9" max="9" width="50.7109375" style="6" customWidth="1"/>
    <col min="10" max="10" width="14.57421875" style="6" customWidth="1"/>
    <col min="11" max="11" width="43.00390625" style="214" bestFit="1" customWidth="1"/>
    <col min="12" max="12" width="33.28125" style="214" customWidth="1"/>
    <col min="13" max="13" width="10.57421875" style="6" customWidth="1"/>
    <col min="14" max="14" width="14.28125" style="6" customWidth="1"/>
    <col min="15" max="15" width="15.7109375" style="6" customWidth="1"/>
    <col min="16" max="16" width="17.57421875" style="6" bestFit="1" customWidth="1"/>
    <col min="17" max="17" width="11.421875" style="6" customWidth="1"/>
    <col min="18" max="18" width="15.28125" style="6" bestFit="1" customWidth="1"/>
    <col min="19" max="16384" width="11.421875" style="6" customWidth="1"/>
  </cols>
  <sheetData>
    <row r="1" spans="2:15" s="1" customFormat="1" ht="26.25">
      <c r="B1" s="2"/>
      <c r="K1" s="213"/>
      <c r="L1" s="213"/>
      <c r="O1" s="3"/>
    </row>
    <row r="2" spans="2:14" s="1" customFormat="1" ht="33.75" customHeight="1">
      <c r="B2" s="297" t="str">
        <f>'Recu. Ene - Jun 2008'!B2</f>
        <v>ANEXO X al Memorándum D.T.E.E.  N°  587 /2013.-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</row>
    <row r="3" spans="3:14" ht="12.75">
      <c r="C3" s="7"/>
      <c r="D3" s="8"/>
      <c r="E3" s="8"/>
      <c r="F3" s="8"/>
      <c r="G3" s="8"/>
      <c r="H3" s="8"/>
      <c r="I3" s="8"/>
      <c r="J3" s="8"/>
      <c r="M3" s="8"/>
      <c r="N3" s="8"/>
    </row>
    <row r="4" spans="1:15" s="11" customFormat="1" ht="11.25">
      <c r="A4" s="9" t="s">
        <v>0</v>
      </c>
      <c r="B4" s="10"/>
      <c r="D4" s="12"/>
      <c r="E4" s="12"/>
      <c r="F4" s="12"/>
      <c r="G4" s="12"/>
      <c r="H4" s="12"/>
      <c r="I4" s="12"/>
      <c r="J4" s="12"/>
      <c r="K4" s="215"/>
      <c r="L4" s="215"/>
      <c r="M4" s="12"/>
      <c r="N4" s="12"/>
      <c r="O4" s="12"/>
    </row>
    <row r="5" spans="1:15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12"/>
      <c r="K5" s="215"/>
      <c r="L5" s="215"/>
      <c r="M5" s="12"/>
      <c r="N5" s="12"/>
      <c r="O5" s="12"/>
    </row>
    <row r="6" spans="2:15" s="1" customFormat="1" ht="26.25"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14"/>
    </row>
    <row r="7" spans="2:15" s="15" customFormat="1" ht="21" customHeight="1">
      <c r="B7" s="298" t="s">
        <v>38</v>
      </c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0"/>
    </row>
    <row r="8" spans="12:15" ht="12.75">
      <c r="L8" s="271"/>
      <c r="M8" s="21"/>
      <c r="N8" s="21"/>
      <c r="O8" s="21"/>
    </row>
    <row r="9" spans="2:15" s="15" customFormat="1" ht="21" customHeight="1">
      <c r="B9" s="298" t="s">
        <v>21</v>
      </c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0"/>
    </row>
    <row r="10" spans="4:15" ht="12.75">
      <c r="D10" s="22"/>
      <c r="E10" s="22"/>
      <c r="F10" s="22"/>
      <c r="L10" s="271"/>
      <c r="M10" s="21"/>
      <c r="N10" s="21"/>
      <c r="O10" s="21"/>
    </row>
    <row r="11" spans="2:14" ht="26.25" customHeight="1">
      <c r="B11" s="298" t="s">
        <v>39</v>
      </c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</row>
    <row r="13" spans="2:15" ht="15.75" customHeight="1">
      <c r="B13" s="16"/>
      <c r="C13" s="16"/>
      <c r="D13" s="16"/>
      <c r="E13" s="16"/>
      <c r="F13" s="16"/>
      <c r="G13" s="16"/>
      <c r="H13" s="16"/>
      <c r="I13" s="16"/>
      <c r="J13" s="16"/>
      <c r="K13" s="216"/>
      <c r="L13" s="216"/>
      <c r="M13" s="16"/>
      <c r="N13" s="16"/>
      <c r="O13" s="21"/>
    </row>
    <row r="14" spans="4:15" s="23" customFormat="1" ht="16.5" thickBot="1">
      <c r="D14" s="24"/>
      <c r="E14" s="24"/>
      <c r="F14" s="24"/>
      <c r="K14" s="217"/>
      <c r="L14" s="272"/>
      <c r="M14" s="25"/>
      <c r="N14" s="25"/>
      <c r="O14" s="25"/>
    </row>
    <row r="15" spans="2:15" s="23" customFormat="1" ht="16.5" thickTop="1">
      <c r="B15" s="26">
        <v>1</v>
      </c>
      <c r="C15" s="27" t="b">
        <v>0</v>
      </c>
      <c r="D15" s="28"/>
      <c r="E15" s="28"/>
      <c r="F15" s="28"/>
      <c r="G15" s="28"/>
      <c r="H15" s="28"/>
      <c r="I15" s="28"/>
      <c r="J15" s="28"/>
      <c r="K15" s="218"/>
      <c r="L15" s="218"/>
      <c r="M15" s="28"/>
      <c r="N15" s="29"/>
      <c r="O15" s="25"/>
    </row>
    <row r="16" spans="2:15" s="30" customFormat="1" ht="27">
      <c r="B16" s="304" t="str">
        <f>'Recu. Ene - Jun 2008'!B15</f>
        <v>Enero a Junio de 2008</v>
      </c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6"/>
      <c r="O16" s="37"/>
    </row>
    <row r="17" spans="2:15" s="30" customFormat="1" ht="26.25" hidden="1">
      <c r="B17" s="219"/>
      <c r="C17" s="220"/>
      <c r="D17" s="220"/>
      <c r="E17" s="14"/>
      <c r="F17" s="14"/>
      <c r="G17" s="221"/>
      <c r="H17" s="221"/>
      <c r="I17" s="221"/>
      <c r="J17" s="221"/>
      <c r="K17" s="222"/>
      <c r="L17" s="228"/>
      <c r="M17" s="14"/>
      <c r="N17" s="223"/>
      <c r="O17" s="37"/>
    </row>
    <row r="18" spans="2:15" s="30" customFormat="1" ht="26.25" hidden="1">
      <c r="B18" s="224" t="s">
        <v>2</v>
      </c>
      <c r="C18" s="225"/>
      <c r="D18" s="225"/>
      <c r="E18" s="226"/>
      <c r="F18" s="227"/>
      <c r="G18" s="227"/>
      <c r="H18" s="226"/>
      <c r="I18" s="226"/>
      <c r="J18" s="226"/>
      <c r="K18" s="228"/>
      <c r="L18" s="240"/>
      <c r="M18" s="4"/>
      <c r="N18" s="229"/>
      <c r="O18" s="37"/>
    </row>
    <row r="19" spans="2:15" s="30" customFormat="1" ht="26.25">
      <c r="B19" s="219"/>
      <c r="C19" s="220"/>
      <c r="D19" s="220"/>
      <c r="E19" s="14"/>
      <c r="F19" s="221"/>
      <c r="G19" s="221"/>
      <c r="H19" s="14"/>
      <c r="I19" s="14"/>
      <c r="J19" s="14"/>
      <c r="K19" s="228"/>
      <c r="L19" s="240"/>
      <c r="M19" s="230"/>
      <c r="N19" s="223"/>
      <c r="O19" s="37"/>
    </row>
    <row r="20" spans="2:15" s="30" customFormat="1" ht="26.25">
      <c r="B20" s="219"/>
      <c r="C20" s="220"/>
      <c r="D20" s="220"/>
      <c r="E20" s="14"/>
      <c r="F20" s="221"/>
      <c r="G20" s="221"/>
      <c r="H20" s="14"/>
      <c r="I20" s="14"/>
      <c r="J20" s="14"/>
      <c r="K20" s="233" t="s">
        <v>71</v>
      </c>
      <c r="L20" s="233" t="s">
        <v>35</v>
      </c>
      <c r="M20" s="230"/>
      <c r="N20" s="223"/>
      <c r="O20" s="37"/>
    </row>
    <row r="21" spans="2:15" s="30" customFormat="1" ht="26.25">
      <c r="B21" s="219"/>
      <c r="C21" s="220"/>
      <c r="D21" s="220"/>
      <c r="E21" s="14"/>
      <c r="F21" s="221"/>
      <c r="G21" s="221"/>
      <c r="H21" s="14"/>
      <c r="I21" s="14"/>
      <c r="J21" s="14"/>
      <c r="K21" s="228"/>
      <c r="L21" s="240"/>
      <c r="M21" s="230"/>
      <c r="N21" s="223"/>
      <c r="O21" s="37"/>
    </row>
    <row r="22" spans="2:15" s="30" customFormat="1" ht="26.25">
      <c r="B22" s="219"/>
      <c r="C22" s="220"/>
      <c r="D22" s="206"/>
      <c r="E22" s="206" t="s">
        <v>59</v>
      </c>
      <c r="F22" s="37"/>
      <c r="G22" s="206" t="s">
        <v>40</v>
      </c>
      <c r="H22" s="206" t="s">
        <v>45</v>
      </c>
      <c r="I22" s="206" t="s">
        <v>42</v>
      </c>
      <c r="J22" s="56"/>
      <c r="K22" s="273">
        <v>1495.7</v>
      </c>
      <c r="L22" s="273">
        <v>1495.7</v>
      </c>
      <c r="M22" s="230"/>
      <c r="N22" s="223"/>
      <c r="O22" s="37"/>
    </row>
    <row r="23" spans="2:15" s="30" customFormat="1" ht="26.25">
      <c r="B23" s="219"/>
      <c r="C23" s="232"/>
      <c r="E23" s="57"/>
      <c r="F23" s="45"/>
      <c r="G23" s="56"/>
      <c r="H23" s="40"/>
      <c r="I23" s="207"/>
      <c r="K23" s="273"/>
      <c r="L23" s="212"/>
      <c r="M23" s="231"/>
      <c r="N23" s="223"/>
      <c r="O23" s="37"/>
    </row>
    <row r="24" spans="2:15" s="30" customFormat="1" ht="26.25">
      <c r="B24" s="219"/>
      <c r="C24" s="232"/>
      <c r="D24" s="206"/>
      <c r="E24" s="206" t="s">
        <v>60</v>
      </c>
      <c r="F24" s="21"/>
      <c r="G24" s="206" t="s">
        <v>40</v>
      </c>
      <c r="H24" s="206" t="s">
        <v>50</v>
      </c>
      <c r="I24" s="206" t="s">
        <v>41</v>
      </c>
      <c r="J24" s="56"/>
      <c r="K24" s="273">
        <v>41.77</v>
      </c>
      <c r="L24" s="273">
        <v>41.77</v>
      </c>
      <c r="M24" s="231"/>
      <c r="N24" s="223"/>
      <c r="O24" s="37"/>
    </row>
    <row r="25" spans="2:15" s="30" customFormat="1" ht="26.25">
      <c r="B25" s="219"/>
      <c r="C25" s="232"/>
      <c r="D25" s="206"/>
      <c r="E25" s="56"/>
      <c r="F25" s="37"/>
      <c r="G25" s="56"/>
      <c r="H25" s="40"/>
      <c r="I25" s="208"/>
      <c r="J25" s="40"/>
      <c r="K25" s="273"/>
      <c r="L25" s="212"/>
      <c r="M25" s="231"/>
      <c r="N25" s="223"/>
      <c r="O25" s="37"/>
    </row>
    <row r="26" spans="2:15" s="30" customFormat="1" ht="26.25">
      <c r="B26" s="219"/>
      <c r="C26" s="232"/>
      <c r="D26" s="206"/>
      <c r="E26" s="206" t="s">
        <v>61</v>
      </c>
      <c r="F26" s="21"/>
      <c r="G26" s="206" t="s">
        <v>40</v>
      </c>
      <c r="H26" s="206" t="s">
        <v>52</v>
      </c>
      <c r="I26" s="206" t="s">
        <v>41</v>
      </c>
      <c r="J26" s="56"/>
      <c r="K26" s="273">
        <v>8.31</v>
      </c>
      <c r="L26" s="273">
        <f>'[6]TOT-0803'!$J$26</f>
        <v>8.31</v>
      </c>
      <c r="M26" s="231"/>
      <c r="N26" s="223"/>
      <c r="O26" s="37"/>
    </row>
    <row r="27" spans="2:15" s="30" customFormat="1" ht="26.25">
      <c r="B27" s="219"/>
      <c r="C27" s="232"/>
      <c r="D27" s="206"/>
      <c r="E27" s="56"/>
      <c r="F27" s="21"/>
      <c r="G27" s="56"/>
      <c r="H27" s="56"/>
      <c r="I27" s="206" t="s">
        <v>42</v>
      </c>
      <c r="J27" s="56"/>
      <c r="K27" s="273">
        <v>1317.15</v>
      </c>
      <c r="L27" s="273">
        <f>'[6]TOT-0803'!$J$30</f>
        <v>26.65</v>
      </c>
      <c r="M27" s="231"/>
      <c r="N27" s="223"/>
      <c r="O27" s="37"/>
    </row>
    <row r="28" spans="2:15" s="30" customFormat="1" ht="26.25">
      <c r="B28" s="219"/>
      <c r="C28" s="232"/>
      <c r="D28" s="234"/>
      <c r="E28" s="57"/>
      <c r="F28" s="49"/>
      <c r="G28" s="56"/>
      <c r="H28" s="209"/>
      <c r="I28" s="208"/>
      <c r="J28" s="209"/>
      <c r="K28" s="273"/>
      <c r="L28" s="212"/>
      <c r="M28" s="231"/>
      <c r="N28" s="223"/>
      <c r="O28" s="37"/>
    </row>
    <row r="29" spans="2:15" s="30" customFormat="1" ht="26.25">
      <c r="B29" s="219"/>
      <c r="C29" s="232"/>
      <c r="D29" s="206"/>
      <c r="E29" s="206" t="s">
        <v>62</v>
      </c>
      <c r="F29" s="21"/>
      <c r="G29" s="206" t="s">
        <v>40</v>
      </c>
      <c r="H29" s="206" t="s">
        <v>53</v>
      </c>
      <c r="I29" s="206" t="s">
        <v>41</v>
      </c>
      <c r="J29" s="56"/>
      <c r="K29" s="273">
        <v>3049.59</v>
      </c>
      <c r="L29" s="212">
        <v>3049.59</v>
      </c>
      <c r="M29" s="231"/>
      <c r="N29" s="223"/>
      <c r="O29" s="37"/>
    </row>
    <row r="30" spans="2:15" ht="26.25">
      <c r="B30" s="219"/>
      <c r="C30" s="232"/>
      <c r="E30" s="57"/>
      <c r="F30" s="49"/>
      <c r="G30" s="56"/>
      <c r="H30" s="40"/>
      <c r="I30" s="206" t="s">
        <v>42</v>
      </c>
      <c r="J30" s="56"/>
      <c r="K30" s="273">
        <v>463.28</v>
      </c>
      <c r="L30" s="212">
        <v>463.28</v>
      </c>
      <c r="M30" s="231"/>
      <c r="N30" s="223"/>
      <c r="O30" s="21"/>
    </row>
    <row r="31" spans="2:15" ht="26.25">
      <c r="B31" s="219"/>
      <c r="C31" s="232"/>
      <c r="D31" s="206"/>
      <c r="E31" s="57"/>
      <c r="F31" s="49"/>
      <c r="G31" s="56"/>
      <c r="H31" s="40"/>
      <c r="I31" s="206" t="s">
        <v>43</v>
      </c>
      <c r="J31" s="56"/>
      <c r="K31" s="273">
        <v>174.52</v>
      </c>
      <c r="L31" s="273">
        <v>174.52</v>
      </c>
      <c r="M31" s="231"/>
      <c r="N31" s="223"/>
      <c r="O31" s="21"/>
    </row>
    <row r="32" spans="2:15" ht="26.25">
      <c r="B32" s="219"/>
      <c r="C32" s="232"/>
      <c r="D32" s="206"/>
      <c r="E32" s="57"/>
      <c r="F32" s="49"/>
      <c r="G32" s="56"/>
      <c r="H32" s="40"/>
      <c r="I32" s="206"/>
      <c r="J32" s="56"/>
      <c r="K32" s="273"/>
      <c r="L32" s="212"/>
      <c r="M32" s="231"/>
      <c r="N32" s="223"/>
      <c r="O32" s="21"/>
    </row>
    <row r="33" spans="2:15" ht="26.25">
      <c r="B33" s="219"/>
      <c r="C33" s="232"/>
      <c r="D33" s="206"/>
      <c r="E33" s="206" t="s">
        <v>63</v>
      </c>
      <c r="F33" s="49"/>
      <c r="G33" s="206" t="s">
        <v>40</v>
      </c>
      <c r="H33" s="206" t="s">
        <v>54</v>
      </c>
      <c r="I33" s="206" t="s">
        <v>41</v>
      </c>
      <c r="J33" s="56"/>
      <c r="K33" s="273">
        <v>1674.43</v>
      </c>
      <c r="L33" s="273">
        <v>1674.43</v>
      </c>
      <c r="M33" s="231"/>
      <c r="N33" s="223"/>
      <c r="O33" s="21"/>
    </row>
    <row r="34" spans="2:15" ht="26.25">
      <c r="B34" s="219"/>
      <c r="C34" s="232"/>
      <c r="D34" s="206"/>
      <c r="E34" s="210"/>
      <c r="F34" s="37"/>
      <c r="G34" s="56"/>
      <c r="H34" s="40"/>
      <c r="I34" s="208"/>
      <c r="J34" s="40"/>
      <c r="K34" s="273"/>
      <c r="L34" s="212"/>
      <c r="M34" s="231"/>
      <c r="N34" s="223"/>
      <c r="O34" s="21"/>
    </row>
    <row r="35" spans="2:15" ht="26.25">
      <c r="B35" s="219"/>
      <c r="C35" s="232"/>
      <c r="D35" s="206"/>
      <c r="E35" s="206" t="s">
        <v>64</v>
      </c>
      <c r="F35" s="37"/>
      <c r="G35" s="206" t="s">
        <v>40</v>
      </c>
      <c r="H35" s="206" t="s">
        <v>55</v>
      </c>
      <c r="I35" s="206" t="s">
        <v>41</v>
      </c>
      <c r="J35" s="56"/>
      <c r="K35" s="273">
        <v>16.85</v>
      </c>
      <c r="L35" s="273">
        <v>16.85</v>
      </c>
      <c r="M35" s="231"/>
      <c r="N35" s="223"/>
      <c r="O35" s="21"/>
    </row>
    <row r="36" spans="2:15" s="30" customFormat="1" ht="26.25">
      <c r="B36" s="219"/>
      <c r="C36" s="232"/>
      <c r="D36" s="206"/>
      <c r="E36" s="56"/>
      <c r="F36" s="37"/>
      <c r="G36" s="56"/>
      <c r="H36" s="56"/>
      <c r="I36" s="206" t="s">
        <v>42</v>
      </c>
      <c r="J36" s="56"/>
      <c r="K36" s="273">
        <v>90.62</v>
      </c>
      <c r="L36" s="273">
        <v>90.62</v>
      </c>
      <c r="M36" s="231"/>
      <c r="N36" s="223"/>
      <c r="O36" s="37"/>
    </row>
    <row r="37" spans="2:15" s="30" customFormat="1" ht="26.25">
      <c r="B37" s="219"/>
      <c r="C37" s="232"/>
      <c r="D37" s="206"/>
      <c r="E37" s="14"/>
      <c r="F37" s="1"/>
      <c r="G37" s="206"/>
      <c r="H37" s="231"/>
      <c r="I37" s="233"/>
      <c r="J37" s="236"/>
      <c r="K37" s="212"/>
      <c r="L37" s="213"/>
      <c r="M37" s="231"/>
      <c r="N37" s="223"/>
      <c r="O37" s="37"/>
    </row>
    <row r="38" spans="2:15" s="30" customFormat="1" ht="26.25">
      <c r="B38" s="219"/>
      <c r="C38" s="220"/>
      <c r="D38" s="206"/>
      <c r="E38" s="14"/>
      <c r="F38" s="206"/>
      <c r="G38" s="206"/>
      <c r="H38" s="1"/>
      <c r="I38" s="1"/>
      <c r="J38" s="14"/>
      <c r="K38" s="213"/>
      <c r="L38" s="213"/>
      <c r="M38" s="236"/>
      <c r="N38" s="223"/>
      <c r="O38" s="37"/>
    </row>
    <row r="39" spans="2:15" s="30" customFormat="1" ht="27" thickBot="1">
      <c r="B39" s="219"/>
      <c r="C39" s="220"/>
      <c r="D39" s="235"/>
      <c r="E39" s="14"/>
      <c r="F39" s="14"/>
      <c r="G39" s="221"/>
      <c r="H39" s="221"/>
      <c r="I39" s="221"/>
      <c r="J39" s="221"/>
      <c r="K39" s="222"/>
      <c r="L39" s="228"/>
      <c r="M39" s="14"/>
      <c r="N39" s="223"/>
      <c r="O39" s="37"/>
    </row>
    <row r="40" spans="2:16" s="30" customFormat="1" ht="33.75" customHeight="1" thickBot="1" thickTop="1">
      <c r="B40" s="219"/>
      <c r="C40" s="232"/>
      <c r="D40" s="232"/>
      <c r="E40" s="230"/>
      <c r="F40" s="299" t="s">
        <v>3</v>
      </c>
      <c r="G40" s="300"/>
      <c r="H40" s="300"/>
      <c r="I40" s="301"/>
      <c r="J40" s="275"/>
      <c r="K40" s="243">
        <f>SUM(K22:K36)</f>
        <v>8332.220000000001</v>
      </c>
      <c r="L40" s="243">
        <f>SUM(L22:L36)</f>
        <v>7041.720000000001</v>
      </c>
      <c r="M40" s="239"/>
      <c r="N40" s="223"/>
      <c r="O40" s="37"/>
      <c r="P40" s="58"/>
    </row>
    <row r="41" spans="2:16" s="30" customFormat="1" ht="33.75" customHeight="1" thickBot="1" thickTop="1">
      <c r="B41" s="219"/>
      <c r="C41" s="232"/>
      <c r="D41" s="232"/>
      <c r="E41" s="230"/>
      <c r="F41" s="299" t="s">
        <v>72</v>
      </c>
      <c r="G41" s="300"/>
      <c r="H41" s="300"/>
      <c r="I41" s="301"/>
      <c r="J41" s="275"/>
      <c r="K41" s="302">
        <f>+L40-K40</f>
        <v>-1290.5</v>
      </c>
      <c r="L41" s="303"/>
      <c r="M41" s="236"/>
      <c r="N41" s="223"/>
      <c r="O41" s="37"/>
      <c r="P41" s="58"/>
    </row>
    <row r="42" spans="2:15" s="30" customFormat="1" ht="9" customHeight="1" thickTop="1">
      <c r="B42" s="219"/>
      <c r="C42" s="232"/>
      <c r="D42" s="232"/>
      <c r="E42" s="230"/>
      <c r="F42" s="211"/>
      <c r="G42" s="212"/>
      <c r="H42" s="230"/>
      <c r="I42" s="230"/>
      <c r="J42" s="276"/>
      <c r="K42" s="240"/>
      <c r="L42" s="213"/>
      <c r="M42" s="1"/>
      <c r="N42" s="223"/>
      <c r="O42" s="37"/>
    </row>
    <row r="43" spans="2:15" s="30" customFormat="1" ht="26.25">
      <c r="B43" s="219"/>
      <c r="C43" s="241"/>
      <c r="D43" s="232"/>
      <c r="E43" s="230"/>
      <c r="F43" s="211"/>
      <c r="G43" s="212"/>
      <c r="H43" s="230"/>
      <c r="I43" s="230"/>
      <c r="J43" s="276"/>
      <c r="K43" s="240"/>
      <c r="L43" s="213"/>
      <c r="M43" s="1"/>
      <c r="N43" s="223"/>
      <c r="O43" s="37"/>
    </row>
    <row r="44" spans="2:15" s="23" customFormat="1" ht="9" customHeight="1" thickBot="1">
      <c r="B44" s="52"/>
      <c r="C44" s="53"/>
      <c r="D44" s="53"/>
      <c r="E44" s="53"/>
      <c r="F44" s="53"/>
      <c r="G44" s="53"/>
      <c r="H44" s="53"/>
      <c r="I44" s="53"/>
      <c r="J44" s="53"/>
      <c r="K44" s="242"/>
      <c r="L44" s="242"/>
      <c r="M44" s="53"/>
      <c r="N44" s="54"/>
      <c r="O44" s="25"/>
    </row>
    <row r="45" ht="13.5" thickTop="1"/>
    <row r="56" ht="18.75">
      <c r="L56" s="274"/>
    </row>
  </sheetData>
  <sheetProtection/>
  <mergeCells count="8">
    <mergeCell ref="B2:N2"/>
    <mergeCell ref="B7:N7"/>
    <mergeCell ref="B9:N9"/>
    <mergeCell ref="F41:I41"/>
    <mergeCell ref="K41:L41"/>
    <mergeCell ref="B11:N11"/>
    <mergeCell ref="F40:I40"/>
    <mergeCell ref="B16:N16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37" r:id="rId2"/>
  <headerFooter alignWithMargins="0">
    <oddFooter>&amp;L&amp;"Times New Roman,Cursiva"&amp;7&amp;Z&amp;F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zoomScale="50" zoomScaleNormal="50" zoomScalePageLayoutView="0" workbookViewId="0" topLeftCell="A33">
      <selection activeCell="Q86" sqref="Q86"/>
    </sheetView>
  </sheetViews>
  <sheetFormatPr defaultColWidth="11.421875" defaultRowHeight="12.75"/>
  <cols>
    <col min="1" max="1" width="25.7109375" style="6" customWidth="1"/>
    <col min="2" max="2" width="7.7109375" style="6" customWidth="1"/>
    <col min="3" max="3" width="1.7109375" style="6" customWidth="1"/>
    <col min="4" max="4" width="6.7109375" style="6" customWidth="1"/>
    <col min="5" max="5" width="15.8515625" style="6" customWidth="1"/>
    <col min="6" max="6" width="3.8515625" style="6" customWidth="1"/>
    <col min="7" max="7" width="22.140625" style="6" customWidth="1"/>
    <col min="8" max="8" width="35.57421875" style="6" bestFit="1" customWidth="1"/>
    <col min="9" max="9" width="29.00390625" style="6" bestFit="1" customWidth="1"/>
    <col min="10" max="10" width="23.28125" style="214" bestFit="1" customWidth="1"/>
    <col min="11" max="11" width="21.8515625" style="214" customWidth="1"/>
    <col min="12" max="12" width="23.421875" style="214" customWidth="1"/>
    <col min="13" max="13" width="10.57421875" style="214" customWidth="1"/>
    <col min="14" max="14" width="23.28125" style="214" customWidth="1"/>
    <col min="15" max="15" width="20.57421875" style="214" customWidth="1"/>
    <col min="16" max="16" width="23.28125" style="214" bestFit="1" customWidth="1"/>
    <col min="17" max="17" width="17.57421875" style="6" bestFit="1" customWidth="1"/>
    <col min="18" max="16384" width="11.421875" style="6" customWidth="1"/>
  </cols>
  <sheetData>
    <row r="1" spans="2:16" s="1" customFormat="1" ht="26.25">
      <c r="B1" s="2"/>
      <c r="J1" s="213"/>
      <c r="K1" s="213"/>
      <c r="L1" s="213"/>
      <c r="M1" s="213"/>
      <c r="N1" s="213"/>
      <c r="O1" s="213"/>
      <c r="P1" s="277"/>
    </row>
    <row r="2" spans="2:17" s="1" customFormat="1" ht="33.75" customHeight="1">
      <c r="B2" s="297" t="str">
        <f>'Recu. Ene - Jun 2008'!B2</f>
        <v>ANEXO X al Memorándum D.T.E.E.  N°  587 /2013.-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</row>
    <row r="3" spans="3:9" ht="12.75">
      <c r="C3" s="7"/>
      <c r="D3" s="8"/>
      <c r="E3" s="8"/>
      <c r="F3" s="8"/>
      <c r="G3" s="8"/>
      <c r="H3" s="8"/>
      <c r="I3" s="8"/>
    </row>
    <row r="4" spans="1:16" s="11" customFormat="1" ht="11.25">
      <c r="A4" s="9" t="s">
        <v>0</v>
      </c>
      <c r="B4" s="10"/>
      <c r="D4" s="12"/>
      <c r="E4" s="12"/>
      <c r="F4" s="12"/>
      <c r="G4" s="12"/>
      <c r="H4" s="12"/>
      <c r="I4" s="12"/>
      <c r="J4" s="215"/>
      <c r="K4" s="215"/>
      <c r="L4" s="215"/>
      <c r="M4" s="215"/>
      <c r="N4" s="215"/>
      <c r="O4" s="215"/>
      <c r="P4" s="215"/>
    </row>
    <row r="5" spans="1:16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215"/>
      <c r="K5" s="215"/>
      <c r="L5" s="215"/>
      <c r="M5" s="215"/>
      <c r="N5" s="215"/>
      <c r="O5" s="215"/>
      <c r="P5" s="215"/>
    </row>
    <row r="6" spans="2:16" s="1" customFormat="1" ht="26.25"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28"/>
    </row>
    <row r="7" spans="2:17" s="15" customFormat="1" ht="25.5">
      <c r="B7" s="298" t="s">
        <v>38</v>
      </c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</row>
    <row r="8" spans="10:16" ht="12.75">
      <c r="J8" s="271"/>
      <c r="K8" s="271"/>
      <c r="L8" s="271"/>
      <c r="M8" s="271"/>
      <c r="N8" s="271"/>
      <c r="O8" s="271"/>
      <c r="P8" s="271"/>
    </row>
    <row r="9" spans="2:17" s="15" customFormat="1" ht="25.5">
      <c r="B9" s="298" t="s">
        <v>21</v>
      </c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</row>
    <row r="10" spans="4:16" ht="12.75">
      <c r="D10" s="22"/>
      <c r="E10" s="22"/>
      <c r="F10" s="22"/>
      <c r="J10" s="271"/>
      <c r="K10" s="271"/>
      <c r="L10" s="271"/>
      <c r="M10" s="271"/>
      <c r="N10" s="271"/>
      <c r="O10" s="271"/>
      <c r="P10" s="271"/>
    </row>
    <row r="11" spans="2:18" ht="26.25" customHeight="1">
      <c r="B11" s="298" t="s">
        <v>44</v>
      </c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1"/>
    </row>
    <row r="12" spans="2:16" ht="15.75" customHeight="1">
      <c r="B12" s="16"/>
      <c r="C12" s="16"/>
      <c r="D12" s="16"/>
      <c r="E12" s="16"/>
      <c r="F12" s="16"/>
      <c r="G12" s="16"/>
      <c r="H12" s="16"/>
      <c r="I12" s="16"/>
      <c r="J12" s="216"/>
      <c r="K12" s="216"/>
      <c r="L12" s="216"/>
      <c r="M12" s="216"/>
      <c r="N12" s="216"/>
      <c r="O12" s="216"/>
      <c r="P12" s="271"/>
    </row>
    <row r="13" spans="4:18" s="23" customFormat="1" ht="16.5" thickBot="1">
      <c r="D13" s="24"/>
      <c r="E13" s="24"/>
      <c r="F13" s="24"/>
      <c r="J13" s="217"/>
      <c r="K13" s="217"/>
      <c r="L13" s="272"/>
      <c r="M13" s="272"/>
      <c r="N13" s="272"/>
      <c r="O13" s="272"/>
      <c r="P13" s="272"/>
      <c r="Q13" s="25"/>
      <c r="R13" s="25"/>
    </row>
    <row r="14" spans="2:18" s="23" customFormat="1" ht="16.5" thickTop="1">
      <c r="B14" s="26">
        <v>1</v>
      </c>
      <c r="C14" s="27" t="b">
        <v>0</v>
      </c>
      <c r="D14" s="28"/>
      <c r="E14" s="28"/>
      <c r="F14" s="28"/>
      <c r="G14" s="28"/>
      <c r="H14" s="28"/>
      <c r="I14" s="28"/>
      <c r="J14" s="218"/>
      <c r="K14" s="218"/>
      <c r="L14" s="218"/>
      <c r="M14" s="218"/>
      <c r="N14" s="218"/>
      <c r="O14" s="218"/>
      <c r="P14" s="218"/>
      <c r="Q14" s="29"/>
      <c r="R14" s="25"/>
    </row>
    <row r="15" spans="2:18" s="30" customFormat="1" ht="27">
      <c r="B15" s="304" t="s">
        <v>70</v>
      </c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6"/>
      <c r="R15" s="37"/>
    </row>
    <row r="16" spans="2:18" s="30" customFormat="1" ht="26.25" hidden="1">
      <c r="B16" s="219"/>
      <c r="C16" s="220"/>
      <c r="D16" s="220"/>
      <c r="E16" s="14"/>
      <c r="F16" s="14"/>
      <c r="G16" s="221"/>
      <c r="H16" s="221"/>
      <c r="I16" s="221"/>
      <c r="J16" s="222"/>
      <c r="K16" s="222"/>
      <c r="L16" s="228"/>
      <c r="M16" s="228"/>
      <c r="N16" s="228"/>
      <c r="O16" s="228"/>
      <c r="P16" s="228"/>
      <c r="Q16" s="223"/>
      <c r="R16" s="37"/>
    </row>
    <row r="17" spans="2:18" s="30" customFormat="1" ht="26.25" hidden="1">
      <c r="B17" s="224" t="s">
        <v>2</v>
      </c>
      <c r="C17" s="225"/>
      <c r="D17" s="225"/>
      <c r="E17" s="226"/>
      <c r="F17" s="227"/>
      <c r="G17" s="227"/>
      <c r="H17" s="226"/>
      <c r="I17" s="226"/>
      <c r="J17" s="228"/>
      <c r="K17" s="228"/>
      <c r="L17" s="240"/>
      <c r="M17" s="240"/>
      <c r="N17" s="240"/>
      <c r="O17" s="240"/>
      <c r="P17" s="240"/>
      <c r="Q17" s="229"/>
      <c r="R17" s="37"/>
    </row>
    <row r="18" spans="2:18" s="30" customFormat="1" ht="26.25">
      <c r="B18" s="224"/>
      <c r="C18" s="225"/>
      <c r="D18" s="225"/>
      <c r="E18" s="226"/>
      <c r="F18" s="227"/>
      <c r="G18" s="227"/>
      <c r="H18" s="226"/>
      <c r="I18" s="226"/>
      <c r="J18" s="228"/>
      <c r="K18" s="228"/>
      <c r="L18" s="240"/>
      <c r="M18" s="240"/>
      <c r="N18" s="240"/>
      <c r="O18" s="240"/>
      <c r="P18" s="240"/>
      <c r="Q18" s="229"/>
      <c r="R18" s="37"/>
    </row>
    <row r="19" spans="2:18" s="30" customFormat="1" ht="26.25">
      <c r="B19" s="219"/>
      <c r="C19" s="220"/>
      <c r="D19" s="220"/>
      <c r="E19" s="14"/>
      <c r="F19" s="221"/>
      <c r="G19" s="221"/>
      <c r="H19" s="14"/>
      <c r="I19" s="14"/>
      <c r="J19" s="307" t="s">
        <v>71</v>
      </c>
      <c r="K19" s="307"/>
      <c r="L19" s="307"/>
      <c r="M19" s="233"/>
      <c r="N19" s="307" t="s">
        <v>35</v>
      </c>
      <c r="O19" s="307"/>
      <c r="P19" s="307"/>
      <c r="Q19" s="223"/>
      <c r="R19" s="37"/>
    </row>
    <row r="20" spans="2:18" s="30" customFormat="1" ht="26.25">
      <c r="B20" s="219"/>
      <c r="C20" s="220"/>
      <c r="D20" s="206" t="s">
        <v>59</v>
      </c>
      <c r="E20" s="14"/>
      <c r="F20" s="206"/>
      <c r="G20" s="206" t="s">
        <v>45</v>
      </c>
      <c r="H20" s="206" t="s">
        <v>73</v>
      </c>
      <c r="I20" s="14"/>
      <c r="J20" s="212">
        <v>11926.59</v>
      </c>
      <c r="K20" s="228"/>
      <c r="L20" s="278"/>
      <c r="M20" s="278"/>
      <c r="N20" s="212">
        <v>11926.59</v>
      </c>
      <c r="O20" s="228"/>
      <c r="P20" s="278"/>
      <c r="Q20" s="223"/>
      <c r="R20" s="37"/>
    </row>
    <row r="21" spans="2:18" s="30" customFormat="1" ht="26.25">
      <c r="B21" s="219"/>
      <c r="C21" s="232"/>
      <c r="H21" s="206" t="s">
        <v>46</v>
      </c>
      <c r="I21" s="206"/>
      <c r="J21" s="233"/>
      <c r="K21" s="233"/>
      <c r="L21" s="212">
        <v>13567.85</v>
      </c>
      <c r="M21" s="212"/>
      <c r="N21" s="233"/>
      <c r="O21" s="233"/>
      <c r="P21" s="212">
        <v>17914.17</v>
      </c>
      <c r="Q21" s="223"/>
      <c r="R21" s="37"/>
    </row>
    <row r="22" spans="2:18" s="30" customFormat="1" ht="26.25">
      <c r="B22" s="219"/>
      <c r="C22" s="232"/>
      <c r="D22" s="206"/>
      <c r="E22" s="14"/>
      <c r="F22" s="206"/>
      <c r="G22" s="206"/>
      <c r="H22" s="206" t="s">
        <v>48</v>
      </c>
      <c r="I22" s="206"/>
      <c r="J22" s="233"/>
      <c r="K22" s="233"/>
      <c r="L22" s="212">
        <v>9.23</v>
      </c>
      <c r="M22" s="212"/>
      <c r="N22" s="233"/>
      <c r="O22" s="233"/>
      <c r="P22" s="212">
        <v>12.188640000000001</v>
      </c>
      <c r="Q22" s="223"/>
      <c r="R22" s="37"/>
    </row>
    <row r="23" spans="2:18" s="30" customFormat="1" ht="26.25">
      <c r="B23" s="219"/>
      <c r="C23" s="232"/>
      <c r="D23" s="206"/>
      <c r="E23" s="14"/>
      <c r="F23" s="1"/>
      <c r="G23" s="206"/>
      <c r="H23" s="206"/>
      <c r="I23" s="233" t="s">
        <v>49</v>
      </c>
      <c r="J23" s="233"/>
      <c r="K23" s="212">
        <v>3428.46</v>
      </c>
      <c r="L23" s="213"/>
      <c r="M23" s="213"/>
      <c r="N23" s="233"/>
      <c r="O23" s="212">
        <v>4481.58966</v>
      </c>
      <c r="P23" s="213"/>
      <c r="Q23" s="223"/>
      <c r="R23" s="37"/>
    </row>
    <row r="24" spans="2:18" s="30" customFormat="1" ht="26.25">
      <c r="B24" s="219"/>
      <c r="C24" s="232"/>
      <c r="D24" s="234"/>
      <c r="E24" s="235"/>
      <c r="F24" s="206"/>
      <c r="G24" s="221"/>
      <c r="H24" s="1"/>
      <c r="I24" s="213"/>
      <c r="J24" s="213"/>
      <c r="K24" s="213"/>
      <c r="L24" s="212"/>
      <c r="M24" s="212"/>
      <c r="N24" s="212"/>
      <c r="O24" s="212"/>
      <c r="P24" s="212"/>
      <c r="Q24" s="223"/>
      <c r="R24" s="37"/>
    </row>
    <row r="25" spans="2:18" s="30" customFormat="1" ht="26.25">
      <c r="B25" s="219"/>
      <c r="C25" s="232"/>
      <c r="D25" s="206" t="s">
        <v>60</v>
      </c>
      <c r="E25" s="14"/>
      <c r="F25" s="206"/>
      <c r="G25" s="206" t="s">
        <v>50</v>
      </c>
      <c r="H25" s="206" t="s">
        <v>73</v>
      </c>
      <c r="I25" s="213"/>
      <c r="J25" s="212">
        <v>10325.52</v>
      </c>
      <c r="K25" s="213"/>
      <c r="L25" s="278"/>
      <c r="M25" s="278"/>
      <c r="N25" s="212">
        <v>10325.52</v>
      </c>
      <c r="O25" s="278"/>
      <c r="Q25" s="223"/>
      <c r="R25" s="37"/>
    </row>
    <row r="26" spans="2:18" ht="26.25">
      <c r="B26" s="219"/>
      <c r="C26" s="232"/>
      <c r="H26" s="206" t="s">
        <v>46</v>
      </c>
      <c r="I26" s="233"/>
      <c r="J26" s="233"/>
      <c r="K26" s="213"/>
      <c r="L26" s="212">
        <v>9074.85</v>
      </c>
      <c r="M26" s="212"/>
      <c r="N26" s="212"/>
      <c r="O26" s="212"/>
      <c r="P26" s="212">
        <v>11981.88</v>
      </c>
      <c r="Q26" s="223"/>
      <c r="R26" s="21"/>
    </row>
    <row r="27" spans="2:18" ht="26.25">
      <c r="B27" s="219"/>
      <c r="C27" s="232"/>
      <c r="D27" s="206"/>
      <c r="E27" s="14"/>
      <c r="F27" s="206"/>
      <c r="G27" s="206"/>
      <c r="H27" s="206" t="s">
        <v>51</v>
      </c>
      <c r="I27" s="233"/>
      <c r="J27" s="233"/>
      <c r="K27" s="213"/>
      <c r="L27" s="212">
        <v>34747.11</v>
      </c>
      <c r="M27" s="212"/>
      <c r="N27" s="212"/>
      <c r="O27" s="212"/>
      <c r="P27" s="212">
        <v>45877.99</v>
      </c>
      <c r="Q27" s="223"/>
      <c r="R27" s="21"/>
    </row>
    <row r="28" spans="2:18" ht="26.25">
      <c r="B28" s="219"/>
      <c r="C28" s="232"/>
      <c r="D28" s="206"/>
      <c r="E28" s="14"/>
      <c r="F28" s="206"/>
      <c r="G28" s="206"/>
      <c r="H28" s="206" t="s">
        <v>56</v>
      </c>
      <c r="I28" s="233"/>
      <c r="J28" s="233"/>
      <c r="K28" s="213"/>
      <c r="L28" s="212">
        <v>14.63</v>
      </c>
      <c r="M28" s="212"/>
      <c r="N28" s="212"/>
      <c r="O28" s="212"/>
      <c r="P28" s="212">
        <v>19.32</v>
      </c>
      <c r="Q28" s="223"/>
      <c r="R28" s="21"/>
    </row>
    <row r="29" spans="2:18" ht="26.25">
      <c r="B29" s="219"/>
      <c r="C29" s="232"/>
      <c r="D29" s="206"/>
      <c r="E29" s="14"/>
      <c r="F29" s="206"/>
      <c r="G29" s="206"/>
      <c r="H29" s="206" t="s">
        <v>47</v>
      </c>
      <c r="I29" s="233"/>
      <c r="J29" s="233"/>
      <c r="K29" s="213"/>
      <c r="L29" s="212">
        <v>3.92</v>
      </c>
      <c r="M29" s="212"/>
      <c r="N29" s="212"/>
      <c r="O29" s="212"/>
      <c r="P29" s="212">
        <f>'[5]TOT-0802'!$J$28</f>
        <v>5.18</v>
      </c>
      <c r="Q29" s="223"/>
      <c r="R29" s="21"/>
    </row>
    <row r="30" spans="2:18" ht="26.25">
      <c r="B30" s="219"/>
      <c r="C30" s="232"/>
      <c r="D30" s="206"/>
      <c r="E30" s="14"/>
      <c r="F30" s="206"/>
      <c r="G30" s="206"/>
      <c r="H30" s="206" t="s">
        <v>48</v>
      </c>
      <c r="I30" s="233"/>
      <c r="J30" s="233"/>
      <c r="K30" s="213"/>
      <c r="L30" s="212">
        <v>20.42</v>
      </c>
      <c r="M30" s="212"/>
      <c r="N30" s="212"/>
      <c r="O30" s="212"/>
      <c r="P30" s="212">
        <f>'[5]TOT-0802'!$J$31</f>
        <v>26.969640000000002</v>
      </c>
      <c r="Q30" s="223"/>
      <c r="R30" s="21"/>
    </row>
    <row r="31" spans="2:18" s="30" customFormat="1" ht="26.25">
      <c r="B31" s="219"/>
      <c r="C31" s="232"/>
      <c r="D31" s="206"/>
      <c r="E31" s="14"/>
      <c r="F31" s="1"/>
      <c r="G31" s="221"/>
      <c r="H31" s="221"/>
      <c r="I31" s="233" t="s">
        <v>49</v>
      </c>
      <c r="J31" s="233"/>
      <c r="K31" s="212">
        <f>2304.56+5660.69+4.23</f>
        <v>7969.48</v>
      </c>
      <c r="L31" s="213"/>
      <c r="M31" s="213"/>
      <c r="N31" s="213"/>
      <c r="O31" s="212">
        <f>SUM('[5]TOT-0802'!$J$35:$J$37)</f>
        <v>10473.935474</v>
      </c>
      <c r="P31" s="212"/>
      <c r="Q31" s="223"/>
      <c r="R31" s="37"/>
    </row>
    <row r="32" spans="2:18" s="30" customFormat="1" ht="26.25">
      <c r="B32" s="219"/>
      <c r="C32" s="232"/>
      <c r="D32" s="206"/>
      <c r="E32" s="14"/>
      <c r="F32" s="206"/>
      <c r="G32" s="221"/>
      <c r="H32" s="221"/>
      <c r="I32" s="222"/>
      <c r="J32" s="222"/>
      <c r="K32" s="213"/>
      <c r="L32" s="212"/>
      <c r="M32" s="212"/>
      <c r="N32" s="212"/>
      <c r="O32" s="212"/>
      <c r="P32" s="212"/>
      <c r="Q32" s="223"/>
      <c r="R32" s="37"/>
    </row>
    <row r="33" spans="2:18" s="30" customFormat="1" ht="26.25">
      <c r="B33" s="219"/>
      <c r="C33" s="232"/>
      <c r="D33" s="206" t="s">
        <v>61</v>
      </c>
      <c r="E33" s="14"/>
      <c r="F33" s="206"/>
      <c r="G33" s="206" t="s">
        <v>52</v>
      </c>
      <c r="H33" s="206" t="s">
        <v>73</v>
      </c>
      <c r="I33" s="222"/>
      <c r="J33" s="212">
        <v>625.1</v>
      </c>
      <c r="K33" s="213"/>
      <c r="L33" s="278"/>
      <c r="M33" s="278"/>
      <c r="N33" s="212">
        <f>J33</f>
        <v>625.1</v>
      </c>
      <c r="O33" s="212"/>
      <c r="P33" s="212"/>
      <c r="Q33" s="223"/>
      <c r="R33" s="37"/>
    </row>
    <row r="34" spans="2:18" ht="26.25">
      <c r="B34" s="219"/>
      <c r="C34" s="232"/>
      <c r="H34" s="206" t="s">
        <v>51</v>
      </c>
      <c r="I34" s="233"/>
      <c r="J34" s="233"/>
      <c r="K34" s="213"/>
      <c r="L34" s="212">
        <v>27301.3</v>
      </c>
      <c r="M34" s="212"/>
      <c r="N34" s="212"/>
      <c r="O34" s="212"/>
      <c r="P34" s="212">
        <v>36046.99</v>
      </c>
      <c r="Q34" s="223"/>
      <c r="R34" s="21"/>
    </row>
    <row r="35" spans="2:18" ht="26.25">
      <c r="B35" s="219"/>
      <c r="C35" s="232"/>
      <c r="D35" s="206"/>
      <c r="E35" s="14"/>
      <c r="F35" s="206"/>
      <c r="G35" s="206"/>
      <c r="H35" s="206" t="s">
        <v>56</v>
      </c>
      <c r="I35" s="233"/>
      <c r="J35" s="233"/>
      <c r="K35" s="213"/>
      <c r="L35" s="212">
        <v>1517.43</v>
      </c>
      <c r="M35" s="212"/>
      <c r="N35" s="212"/>
      <c r="O35" s="212"/>
      <c r="P35" s="212">
        <v>2003.52</v>
      </c>
      <c r="Q35" s="223"/>
      <c r="R35" s="21"/>
    </row>
    <row r="36" spans="2:18" ht="26.25">
      <c r="B36" s="219"/>
      <c r="C36" s="232"/>
      <c r="D36" s="206"/>
      <c r="E36" s="14"/>
      <c r="F36" s="206"/>
      <c r="G36" s="206"/>
      <c r="H36" s="206" t="s">
        <v>47</v>
      </c>
      <c r="I36" s="233"/>
      <c r="J36" s="233"/>
      <c r="K36" s="213"/>
      <c r="L36" s="212">
        <v>210.53</v>
      </c>
      <c r="M36" s="212"/>
      <c r="N36" s="212"/>
      <c r="O36" s="212"/>
      <c r="P36" s="212">
        <f>'[6]TOT-0803'!$J$27</f>
        <v>277.85</v>
      </c>
      <c r="Q36" s="223"/>
      <c r="R36" s="21"/>
    </row>
    <row r="37" spans="2:18" ht="26.25">
      <c r="B37" s="219"/>
      <c r="C37" s="232"/>
      <c r="D37" s="206"/>
      <c r="E37" s="14"/>
      <c r="F37" s="206"/>
      <c r="G37" s="206"/>
      <c r="H37" s="206" t="s">
        <v>48</v>
      </c>
      <c r="I37" s="233"/>
      <c r="J37" s="233"/>
      <c r="K37" s="213"/>
      <c r="L37" s="212">
        <v>0</v>
      </c>
      <c r="M37" s="212"/>
      <c r="N37" s="212"/>
      <c r="O37" s="212"/>
      <c r="P37" s="212">
        <f>'[6]TOT-0803'!$J$31</f>
        <v>1290.495</v>
      </c>
      <c r="Q37" s="223"/>
      <c r="R37" s="21"/>
    </row>
    <row r="38" spans="2:18" ht="26.25">
      <c r="B38" s="219"/>
      <c r="C38" s="232"/>
      <c r="D38" s="206"/>
      <c r="E38" s="14"/>
      <c r="F38" s="206"/>
      <c r="G38" s="206"/>
      <c r="H38" s="1"/>
      <c r="I38" s="233" t="s">
        <v>49</v>
      </c>
      <c r="J38" s="233"/>
      <c r="K38" s="212">
        <f>53.35+6045.16+406.71</f>
        <v>6505.22</v>
      </c>
      <c r="L38" s="213"/>
      <c r="M38" s="213"/>
      <c r="N38" s="212"/>
      <c r="O38" s="212">
        <f>SUM('[6]TOT-0803'!$J$34:$J$36)</f>
        <v>8873.433146000001</v>
      </c>
      <c r="P38" s="212"/>
      <c r="Q38" s="223"/>
      <c r="R38" s="21"/>
    </row>
    <row r="39" spans="2:18" ht="26.25">
      <c r="B39" s="219"/>
      <c r="C39" s="232"/>
      <c r="D39" s="234"/>
      <c r="E39" s="237"/>
      <c r="F39" s="206"/>
      <c r="G39" s="221"/>
      <c r="H39" s="221"/>
      <c r="I39" s="222"/>
      <c r="J39" s="222"/>
      <c r="K39" s="213"/>
      <c r="L39" s="212"/>
      <c r="M39" s="212"/>
      <c r="N39" s="212"/>
      <c r="O39" s="212"/>
      <c r="P39" s="213"/>
      <c r="Q39" s="223"/>
      <c r="R39" s="21"/>
    </row>
    <row r="40" spans="2:18" ht="26.25">
      <c r="B40" s="219"/>
      <c r="C40" s="232"/>
      <c r="D40" s="206" t="s">
        <v>62</v>
      </c>
      <c r="E40" s="14"/>
      <c r="F40" s="206"/>
      <c r="G40" s="206" t="s">
        <v>53</v>
      </c>
      <c r="H40" s="206" t="s">
        <v>73</v>
      </c>
      <c r="I40" s="222"/>
      <c r="J40" s="212">
        <v>21255.63</v>
      </c>
      <c r="K40" s="213"/>
      <c r="N40" s="212">
        <v>21255.63</v>
      </c>
      <c r="P40" s="213"/>
      <c r="Q40" s="223"/>
      <c r="R40" s="21"/>
    </row>
    <row r="41" spans="2:18" ht="26.25">
      <c r="B41" s="219"/>
      <c r="C41" s="232"/>
      <c r="H41" s="206" t="s">
        <v>56</v>
      </c>
      <c r="I41" s="233"/>
      <c r="J41" s="233"/>
      <c r="K41" s="213"/>
      <c r="L41" s="212">
        <v>12051.37</v>
      </c>
      <c r="M41" s="212"/>
      <c r="N41" s="212"/>
      <c r="O41" s="212"/>
      <c r="P41" s="212">
        <v>15911.89</v>
      </c>
      <c r="Q41" s="223"/>
      <c r="R41" s="21"/>
    </row>
    <row r="42" spans="2:18" s="30" customFormat="1" ht="26.25">
      <c r="B42" s="219"/>
      <c r="C42" s="232"/>
      <c r="D42" s="234"/>
      <c r="E42" s="237"/>
      <c r="F42" s="206"/>
      <c r="G42" s="221"/>
      <c r="H42" s="206" t="s">
        <v>47</v>
      </c>
      <c r="I42" s="233"/>
      <c r="J42" s="233"/>
      <c r="K42" s="213"/>
      <c r="L42" s="212">
        <v>16.22</v>
      </c>
      <c r="M42" s="212"/>
      <c r="N42" s="212"/>
      <c r="O42" s="212"/>
      <c r="P42" s="212">
        <v>21.41</v>
      </c>
      <c r="Q42" s="223"/>
      <c r="R42" s="37"/>
    </row>
    <row r="43" spans="2:18" s="30" customFormat="1" ht="26.25">
      <c r="B43" s="219"/>
      <c r="C43" s="232"/>
      <c r="D43" s="234"/>
      <c r="E43" s="237"/>
      <c r="F43" s="206"/>
      <c r="G43" s="221"/>
      <c r="H43" s="206" t="s">
        <v>48</v>
      </c>
      <c r="I43" s="233"/>
      <c r="J43" s="233"/>
      <c r="K43" s="213"/>
      <c r="L43" s="212">
        <v>2.51</v>
      </c>
      <c r="M43" s="212"/>
      <c r="N43" s="212"/>
      <c r="O43" s="212"/>
      <c r="P43" s="212">
        <v>3.320040000000001</v>
      </c>
      <c r="Q43" s="223"/>
      <c r="R43" s="37"/>
    </row>
    <row r="44" spans="2:18" s="30" customFormat="1" ht="26.25">
      <c r="B44" s="219"/>
      <c r="C44" s="232"/>
      <c r="D44" s="234"/>
      <c r="E44" s="237"/>
      <c r="F44" s="206"/>
      <c r="G44" s="221"/>
      <c r="H44" s="1"/>
      <c r="I44" s="233" t="s">
        <v>49</v>
      </c>
      <c r="J44" s="233"/>
      <c r="K44" s="212">
        <f>4.75+3348.41</f>
        <v>3353.16</v>
      </c>
      <c r="L44" s="213"/>
      <c r="M44" s="213"/>
      <c r="N44" s="213"/>
      <c r="O44" s="212">
        <v>3984.1550100000004</v>
      </c>
      <c r="P44" s="212"/>
      <c r="Q44" s="223"/>
      <c r="R44" s="37"/>
    </row>
    <row r="45" spans="2:18" s="30" customFormat="1" ht="26.25">
      <c r="B45" s="219"/>
      <c r="C45" s="232"/>
      <c r="D45" s="234"/>
      <c r="E45" s="237"/>
      <c r="F45" s="206"/>
      <c r="G45" s="221"/>
      <c r="H45" s="206"/>
      <c r="I45" s="233"/>
      <c r="J45" s="233"/>
      <c r="K45" s="213"/>
      <c r="L45" s="212"/>
      <c r="M45" s="212"/>
      <c r="N45" s="212"/>
      <c r="O45" s="212"/>
      <c r="P45" s="212"/>
      <c r="Q45" s="223"/>
      <c r="R45" s="37"/>
    </row>
    <row r="46" spans="2:18" s="30" customFormat="1" ht="26.25">
      <c r="B46" s="219"/>
      <c r="C46" s="232"/>
      <c r="D46" s="206" t="s">
        <v>63</v>
      </c>
      <c r="E46" s="237"/>
      <c r="F46" s="206"/>
      <c r="G46" s="206" t="s">
        <v>54</v>
      </c>
      <c r="H46" s="206" t="s">
        <v>73</v>
      </c>
      <c r="I46" s="233"/>
      <c r="J46" s="212">
        <v>137492.51</v>
      </c>
      <c r="K46" s="213"/>
      <c r="L46" s="278"/>
      <c r="M46" s="278"/>
      <c r="N46" s="212">
        <v>137492.51</v>
      </c>
      <c r="O46" s="278"/>
      <c r="P46" s="212"/>
      <c r="Q46" s="223"/>
      <c r="R46" s="37"/>
    </row>
    <row r="47" spans="2:18" s="30" customFormat="1" ht="26.25">
      <c r="B47" s="219"/>
      <c r="C47" s="220"/>
      <c r="H47" s="206" t="s">
        <v>74</v>
      </c>
      <c r="I47" s="233"/>
      <c r="J47" s="233"/>
      <c r="K47" s="213"/>
      <c r="L47" s="212">
        <v>3094.68</v>
      </c>
      <c r="M47" s="212"/>
      <c r="N47" s="212"/>
      <c r="O47" s="212"/>
      <c r="P47" s="212">
        <v>4086.03</v>
      </c>
      <c r="Q47" s="223"/>
      <c r="R47" s="37"/>
    </row>
    <row r="48" spans="2:18" s="30" customFormat="1" ht="26.25">
      <c r="B48" s="219"/>
      <c r="C48" s="220"/>
      <c r="D48" s="206"/>
      <c r="E48" s="237"/>
      <c r="F48" s="206"/>
      <c r="G48" s="206"/>
      <c r="H48" s="206" t="s">
        <v>75</v>
      </c>
      <c r="I48" s="233"/>
      <c r="J48" s="233"/>
      <c r="K48" s="213"/>
      <c r="L48" s="212">
        <v>23788.15</v>
      </c>
      <c r="M48" s="212"/>
      <c r="N48" s="212"/>
      <c r="O48" s="212"/>
      <c r="P48" s="212">
        <v>31408.44</v>
      </c>
      <c r="Q48" s="223"/>
      <c r="R48" s="37"/>
    </row>
    <row r="49" spans="2:18" s="30" customFormat="1" ht="26.25">
      <c r="B49" s="219"/>
      <c r="C49" s="220"/>
      <c r="D49" s="206"/>
      <c r="E49" s="237"/>
      <c r="F49" s="206"/>
      <c r="G49" s="206"/>
      <c r="H49" s="206" t="s">
        <v>56</v>
      </c>
      <c r="I49" s="233"/>
      <c r="J49" s="233"/>
      <c r="K49" s="213"/>
      <c r="L49" s="212">
        <v>9212.68</v>
      </c>
      <c r="M49" s="212"/>
      <c r="N49" s="212"/>
      <c r="O49" s="212"/>
      <c r="P49" s="212">
        <v>12163.87</v>
      </c>
      <c r="Q49" s="223"/>
      <c r="R49" s="37"/>
    </row>
    <row r="50" spans="2:18" s="30" customFormat="1" ht="26.25">
      <c r="B50" s="219"/>
      <c r="C50" s="220"/>
      <c r="D50" s="206"/>
      <c r="E50" s="237"/>
      <c r="F50" s="206"/>
      <c r="G50" s="206"/>
      <c r="H50" s="206" t="s">
        <v>47</v>
      </c>
      <c r="I50" s="233"/>
      <c r="J50" s="233"/>
      <c r="K50" s="213"/>
      <c r="L50" s="212">
        <v>527.31</v>
      </c>
      <c r="M50" s="212"/>
      <c r="N50" s="212"/>
      <c r="O50" s="212"/>
      <c r="P50" s="212">
        <f>'[7]TOT-0805'!$J$28</f>
        <v>695.93</v>
      </c>
      <c r="Q50" s="223"/>
      <c r="R50" s="37"/>
    </row>
    <row r="51" spans="2:18" s="30" customFormat="1" ht="26.25">
      <c r="B51" s="219"/>
      <c r="C51" s="220"/>
      <c r="D51" s="206"/>
      <c r="E51" s="237"/>
      <c r="F51" s="206"/>
      <c r="G51" s="206"/>
      <c r="H51" s="206" t="s">
        <v>48</v>
      </c>
      <c r="I51" s="233"/>
      <c r="J51" s="233"/>
      <c r="K51" s="213"/>
      <c r="L51" s="212">
        <v>225.58</v>
      </c>
      <c r="M51" s="212"/>
      <c r="N51" s="212"/>
      <c r="O51" s="212"/>
      <c r="P51" s="212">
        <f>'[7]TOT-0805'!$J$31</f>
        <v>297.894</v>
      </c>
      <c r="Q51" s="223"/>
      <c r="R51" s="37"/>
    </row>
    <row r="52" spans="2:18" s="30" customFormat="1" ht="26.25">
      <c r="B52" s="219"/>
      <c r="C52" s="220"/>
      <c r="D52" s="206"/>
      <c r="E52" s="237"/>
      <c r="F52" s="206"/>
      <c r="G52" s="206"/>
      <c r="H52" s="206"/>
      <c r="I52" s="233" t="s">
        <v>49</v>
      </c>
      <c r="J52" s="233"/>
      <c r="K52" s="212">
        <f>6202.6+773.87+2613.41</f>
        <v>9589.880000000001</v>
      </c>
      <c r="L52" s="213"/>
      <c r="M52" s="213"/>
      <c r="N52" s="213"/>
      <c r="O52" s="212">
        <f>SUM('[7]TOT-0805'!$J$34:$J$36)</f>
        <v>4310.9310000000005</v>
      </c>
      <c r="P52" s="212"/>
      <c r="Q52" s="223"/>
      <c r="R52" s="37"/>
    </row>
    <row r="53" spans="2:18" s="30" customFormat="1" ht="26.25">
      <c r="B53" s="219"/>
      <c r="C53" s="220"/>
      <c r="D53" s="238"/>
      <c r="E53" s="14"/>
      <c r="F53" s="206"/>
      <c r="G53" s="221"/>
      <c r="H53" s="221"/>
      <c r="I53" s="222"/>
      <c r="J53" s="222"/>
      <c r="K53" s="213"/>
      <c r="L53" s="212"/>
      <c r="M53" s="212"/>
      <c r="N53" s="212"/>
      <c r="O53" s="212"/>
      <c r="P53" s="228"/>
      <c r="Q53" s="223"/>
      <c r="R53" s="37"/>
    </row>
    <row r="54" spans="2:18" s="30" customFormat="1" ht="26.25">
      <c r="B54" s="219"/>
      <c r="C54" s="220"/>
      <c r="D54" s="206" t="s">
        <v>64</v>
      </c>
      <c r="E54" s="14"/>
      <c r="F54" s="206"/>
      <c r="G54" s="206" t="s">
        <v>55</v>
      </c>
      <c r="H54" s="206" t="s">
        <v>73</v>
      </c>
      <c r="I54" s="222"/>
      <c r="J54" s="212">
        <v>610.95</v>
      </c>
      <c r="K54" s="213"/>
      <c r="L54" s="278"/>
      <c r="M54" s="278"/>
      <c r="N54" s="212">
        <f>'[8]TOT-0806'!$J$19</f>
        <v>610.95</v>
      </c>
      <c r="O54" s="212"/>
      <c r="P54" s="212"/>
      <c r="Q54" s="223"/>
      <c r="R54" s="37"/>
    </row>
    <row r="55" spans="2:18" s="30" customFormat="1" ht="26.25">
      <c r="B55" s="219"/>
      <c r="C55" s="220"/>
      <c r="H55" s="206" t="s">
        <v>46</v>
      </c>
      <c r="I55" s="233"/>
      <c r="J55" s="233"/>
      <c r="K55" s="213"/>
      <c r="L55" s="212">
        <v>2748.2</v>
      </c>
      <c r="M55" s="212"/>
      <c r="N55" s="212"/>
      <c r="O55" s="212"/>
      <c r="P55" s="212">
        <v>3628.55</v>
      </c>
      <c r="Q55" s="223"/>
      <c r="R55" s="37"/>
    </row>
    <row r="56" spans="2:18" s="30" customFormat="1" ht="26.25">
      <c r="B56" s="219"/>
      <c r="C56" s="220"/>
      <c r="D56" s="206"/>
      <c r="E56" s="14"/>
      <c r="F56" s="206"/>
      <c r="G56" s="206"/>
      <c r="H56" s="206" t="s">
        <v>51</v>
      </c>
      <c r="I56" s="233"/>
      <c r="J56" s="233"/>
      <c r="K56" s="213"/>
      <c r="L56" s="212">
        <v>12316.84</v>
      </c>
      <c r="M56" s="212"/>
      <c r="N56" s="212"/>
      <c r="O56" s="212"/>
      <c r="P56" s="212">
        <v>16262.41</v>
      </c>
      <c r="Q56" s="223"/>
      <c r="R56" s="37"/>
    </row>
    <row r="57" spans="2:18" s="30" customFormat="1" ht="26.25">
      <c r="B57" s="219"/>
      <c r="C57" s="220"/>
      <c r="D57" s="206"/>
      <c r="E57" s="14"/>
      <c r="F57" s="206"/>
      <c r="G57" s="206"/>
      <c r="H57" s="206" t="s">
        <v>47</v>
      </c>
      <c r="I57" s="233"/>
      <c r="J57" s="233"/>
      <c r="K57" s="213"/>
      <c r="L57" s="212">
        <v>5.85</v>
      </c>
      <c r="M57" s="212"/>
      <c r="N57" s="212"/>
      <c r="O57" s="212"/>
      <c r="P57" s="212">
        <f>'[8]TOT-0806'!$J$27</f>
        <v>7.72</v>
      </c>
      <c r="Q57" s="223"/>
      <c r="R57" s="37"/>
    </row>
    <row r="58" spans="2:18" s="30" customFormat="1" ht="26.25">
      <c r="B58" s="219"/>
      <c r="C58" s="220"/>
      <c r="D58" s="206"/>
      <c r="E58" s="14"/>
      <c r="F58" s="206"/>
      <c r="G58" s="206"/>
      <c r="H58" s="206" t="s">
        <v>48</v>
      </c>
      <c r="I58" s="233"/>
      <c r="J58" s="233"/>
      <c r="K58" s="213"/>
      <c r="L58" s="212">
        <v>0.41</v>
      </c>
      <c r="M58" s="212"/>
      <c r="N58" s="212"/>
      <c r="O58" s="212"/>
      <c r="P58" s="212">
        <f>'[8]TOT-0806'!$J$31</f>
        <v>0.54576</v>
      </c>
      <c r="Q58" s="223"/>
      <c r="R58" s="37"/>
    </row>
    <row r="59" spans="2:18" s="30" customFormat="1" ht="26.25">
      <c r="B59" s="219"/>
      <c r="C59" s="220"/>
      <c r="D59" s="206"/>
      <c r="E59" s="14"/>
      <c r="F59" s="206"/>
      <c r="G59" s="206"/>
      <c r="H59" s="206"/>
      <c r="I59" s="233" t="s">
        <v>49</v>
      </c>
      <c r="J59" s="233"/>
      <c r="K59" s="212">
        <f>697.61+3084.44</f>
        <v>3782.05</v>
      </c>
      <c r="L59" s="213"/>
      <c r="M59" s="213"/>
      <c r="N59" s="212"/>
      <c r="O59" s="212">
        <f>SUM('[8]TOT-0806'!$J$34:$J$35)</f>
        <v>4974.80644</v>
      </c>
      <c r="P59" s="212"/>
      <c r="Q59" s="223"/>
      <c r="R59" s="37"/>
    </row>
    <row r="60" spans="2:18" s="30" customFormat="1" ht="26.25">
      <c r="B60" s="219"/>
      <c r="C60" s="220"/>
      <c r="D60" s="206"/>
      <c r="E60" s="14"/>
      <c r="F60" s="206"/>
      <c r="G60" s="206"/>
      <c r="H60" s="1"/>
      <c r="I60" s="1"/>
      <c r="J60" s="213"/>
      <c r="K60" s="213"/>
      <c r="L60" s="213"/>
      <c r="M60" s="213"/>
      <c r="N60" s="213"/>
      <c r="O60" s="213"/>
      <c r="P60" s="212"/>
      <c r="Q60" s="223"/>
      <c r="R60" s="37"/>
    </row>
    <row r="61" spans="2:18" s="30" customFormat="1" ht="27" thickBot="1">
      <c r="B61" s="219"/>
      <c r="C61" s="220"/>
      <c r="D61" s="235"/>
      <c r="E61" s="14"/>
      <c r="F61" s="14"/>
      <c r="G61" s="221"/>
      <c r="H61" s="221"/>
      <c r="I61" s="221"/>
      <c r="J61" s="222"/>
      <c r="K61" s="222"/>
      <c r="L61" s="228"/>
      <c r="M61" s="228"/>
      <c r="N61" s="228"/>
      <c r="O61" s="228"/>
      <c r="P61" s="228"/>
      <c r="Q61" s="223"/>
      <c r="R61" s="37"/>
    </row>
    <row r="62" spans="2:19" s="30" customFormat="1" ht="33.75" customHeight="1" thickBot="1" thickTop="1">
      <c r="B62" s="219"/>
      <c r="C62" s="232"/>
      <c r="D62" s="232"/>
      <c r="E62" s="230"/>
      <c r="F62" s="299" t="s">
        <v>3</v>
      </c>
      <c r="G62" s="300"/>
      <c r="H62" s="300"/>
      <c r="I62" s="301"/>
      <c r="J62" s="243">
        <f>SUM(J20:J59)</f>
        <v>182236.30000000002</v>
      </c>
      <c r="K62" s="243">
        <f>SUM(K20:K59)</f>
        <v>34628.25</v>
      </c>
      <c r="L62" s="243">
        <f>SUM(L20:L59)</f>
        <v>150457.06999999998</v>
      </c>
      <c r="M62" s="279"/>
      <c r="N62" s="243">
        <f>SUM(N20:N59)</f>
        <v>182236.30000000002</v>
      </c>
      <c r="O62" s="243">
        <f>SUM(O20:O59)</f>
        <v>37098.850730000006</v>
      </c>
      <c r="P62" s="243">
        <f>SUM(P20:P59)</f>
        <v>199944.56307999996</v>
      </c>
      <c r="Q62" s="223"/>
      <c r="R62" s="37"/>
      <c r="S62" s="58"/>
    </row>
    <row r="63" spans="2:19" s="30" customFormat="1" ht="33.75" customHeight="1" thickBot="1" thickTop="1">
      <c r="B63" s="219"/>
      <c r="C63" s="232"/>
      <c r="D63" s="232"/>
      <c r="E63" s="230"/>
      <c r="F63" s="289"/>
      <c r="G63" s="289"/>
      <c r="H63" s="289"/>
      <c r="I63" s="289"/>
      <c r="J63" s="290"/>
      <c r="K63" s="290"/>
      <c r="L63" s="243" t="s">
        <v>72</v>
      </c>
      <c r="M63" s="290"/>
      <c r="N63" s="243">
        <f>+N62-J62</f>
        <v>0</v>
      </c>
      <c r="O63" s="243">
        <f>+O62-K62</f>
        <v>2470.6007300000056</v>
      </c>
      <c r="P63" s="243">
        <f>+P62-L62</f>
        <v>49487.493079999986</v>
      </c>
      <c r="Q63" s="223"/>
      <c r="R63" s="37"/>
      <c r="S63" s="58"/>
    </row>
    <row r="64" spans="2:18" s="30" customFormat="1" ht="9" customHeight="1" thickTop="1">
      <c r="B64" s="219"/>
      <c r="C64" s="232"/>
      <c r="D64" s="232"/>
      <c r="E64" s="230"/>
      <c r="F64" s="211"/>
      <c r="G64" s="212"/>
      <c r="H64" s="230"/>
      <c r="I64" s="230"/>
      <c r="J64" s="240"/>
      <c r="K64" s="240"/>
      <c r="L64" s="213"/>
      <c r="M64" s="213"/>
      <c r="N64" s="213"/>
      <c r="O64" s="213"/>
      <c r="P64" s="213"/>
      <c r="Q64" s="223"/>
      <c r="R64" s="37"/>
    </row>
    <row r="65" spans="2:18" s="30" customFormat="1" ht="27" thickBot="1">
      <c r="B65" s="280"/>
      <c r="C65" s="281"/>
      <c r="D65" s="282"/>
      <c r="E65" s="283"/>
      <c r="F65" s="284"/>
      <c r="G65" s="285"/>
      <c r="H65" s="283"/>
      <c r="I65" s="283"/>
      <c r="J65" s="286"/>
      <c r="K65" s="286"/>
      <c r="L65" s="287"/>
      <c r="M65" s="287"/>
      <c r="N65" s="287"/>
      <c r="O65" s="287"/>
      <c r="P65" s="287"/>
      <c r="Q65" s="288"/>
      <c r="R65" s="37"/>
    </row>
    <row r="66" ht="13.5" thickTop="1"/>
    <row r="69" ht="18.75">
      <c r="P69" s="274"/>
    </row>
  </sheetData>
  <sheetProtection/>
  <mergeCells count="8">
    <mergeCell ref="B9:Q9"/>
    <mergeCell ref="B7:Q7"/>
    <mergeCell ref="B2:Q2"/>
    <mergeCell ref="B11:Q11"/>
    <mergeCell ref="B15:Q15"/>
    <mergeCell ref="F62:I62"/>
    <mergeCell ref="J19:L19"/>
    <mergeCell ref="N19:P1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31" r:id="rId2"/>
  <headerFooter alignWithMargins="0">
    <oddFooter>&amp;L&amp;"Times New Roman,Cursiva"&amp;7&amp;Z&amp;F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75" zoomScaleNormal="75" zoomScalePageLayoutView="0" workbookViewId="0" topLeftCell="A1">
      <selection activeCell="C28" sqref="C28"/>
    </sheetView>
  </sheetViews>
  <sheetFormatPr defaultColWidth="11.421875" defaultRowHeight="12.75"/>
  <cols>
    <col min="1" max="1" width="22.7109375" style="67" customWidth="1"/>
    <col min="2" max="2" width="10.00390625" style="67" customWidth="1"/>
    <col min="3" max="3" width="9.140625" style="67" customWidth="1"/>
    <col min="4" max="4" width="29.421875" style="67" customWidth="1"/>
    <col min="5" max="5" width="2.7109375" style="67" customWidth="1"/>
    <col min="6" max="6" width="20.7109375" style="67" customWidth="1"/>
    <col min="7" max="7" width="29.00390625" style="67" customWidth="1"/>
    <col min="8" max="8" width="17.57421875" style="67" customWidth="1"/>
    <col min="9" max="9" width="18.28125" style="67" customWidth="1"/>
    <col min="10" max="10" width="12.28125" style="67" customWidth="1"/>
    <col min="11" max="11" width="15.7109375" style="67" customWidth="1"/>
    <col min="12" max="16384" width="11.421875" style="67" customWidth="1"/>
  </cols>
  <sheetData>
    <row r="1" spans="2:11" s="61" customFormat="1" ht="26.25">
      <c r="B1" s="62"/>
      <c r="E1" s="63"/>
      <c r="K1" s="64"/>
    </row>
    <row r="2" spans="2:10" s="61" customFormat="1" ht="26.25">
      <c r="B2" s="62" t="str">
        <f>'Recu. Ene - Jun 2008'!B2</f>
        <v>ANEXO X al Memorándum D.T.E.E.  N°  587 /2013.-</v>
      </c>
      <c r="C2" s="65"/>
      <c r="D2" s="66"/>
      <c r="E2" s="66"/>
      <c r="F2" s="66"/>
      <c r="G2" s="66"/>
      <c r="H2" s="66"/>
      <c r="I2" s="66"/>
      <c r="J2" s="66"/>
    </row>
    <row r="3" spans="3:10" ht="12.75">
      <c r="C3" s="68"/>
      <c r="D3" s="69"/>
      <c r="E3" s="69"/>
      <c r="F3" s="69"/>
      <c r="G3" s="69"/>
      <c r="H3" s="69"/>
      <c r="I3" s="69"/>
      <c r="J3" s="69"/>
    </row>
    <row r="4" spans="1:11" s="72" customFormat="1" ht="11.25">
      <c r="A4" s="70" t="s">
        <v>0</v>
      </c>
      <c r="B4" s="71"/>
      <c r="D4" s="73"/>
      <c r="E4" s="73"/>
      <c r="F4" s="73"/>
      <c r="G4" s="73"/>
      <c r="H4" s="73"/>
      <c r="I4" s="73"/>
      <c r="J4" s="73"/>
      <c r="K4" s="73"/>
    </row>
    <row r="5" spans="1:11" s="72" customFormat="1" ht="11.25">
      <c r="A5" s="70" t="s">
        <v>1</v>
      </c>
      <c r="B5" s="71"/>
      <c r="D5" s="73"/>
      <c r="E5" s="73"/>
      <c r="F5" s="73"/>
      <c r="G5" s="73"/>
      <c r="H5" s="73"/>
      <c r="I5" s="73"/>
      <c r="J5" s="73"/>
      <c r="K5" s="73"/>
    </row>
    <row r="6" spans="2:11" s="61" customFormat="1" ht="11.25" customHeight="1">
      <c r="B6" s="74"/>
      <c r="D6" s="75"/>
      <c r="E6" s="75"/>
      <c r="F6" s="75"/>
      <c r="G6" s="75"/>
      <c r="H6" s="75"/>
      <c r="I6" s="75"/>
      <c r="J6" s="75"/>
      <c r="K6" s="75"/>
    </row>
    <row r="7" spans="2:11" s="76" customFormat="1" ht="21">
      <c r="B7" s="77" t="s">
        <v>6</v>
      </c>
      <c r="C7" s="78"/>
      <c r="D7" s="79"/>
      <c r="E7" s="79"/>
      <c r="F7" s="80"/>
      <c r="G7" s="80"/>
      <c r="H7" s="80"/>
      <c r="I7" s="80"/>
      <c r="J7" s="80"/>
      <c r="K7" s="81"/>
    </row>
    <row r="8" spans="9:11" ht="12.75">
      <c r="I8" s="82"/>
      <c r="J8" s="82"/>
      <c r="K8" s="82"/>
    </row>
    <row r="9" spans="2:11" s="76" customFormat="1" ht="21">
      <c r="B9" s="77" t="s">
        <v>5</v>
      </c>
      <c r="C9" s="78"/>
      <c r="D9" s="79"/>
      <c r="E9" s="79"/>
      <c r="F9" s="79"/>
      <c r="G9" s="79"/>
      <c r="H9" s="79"/>
      <c r="I9" s="80"/>
      <c r="J9" s="80"/>
      <c r="K9" s="81"/>
    </row>
    <row r="10" spans="4:11" ht="12.75">
      <c r="D10" s="83"/>
      <c r="E10" s="83"/>
      <c r="I10" s="82"/>
      <c r="J10" s="82"/>
      <c r="K10" s="82"/>
    </row>
    <row r="11" spans="2:11" s="76" customFormat="1" ht="20.25">
      <c r="B11" s="77" t="s">
        <v>67</v>
      </c>
      <c r="C11" s="84"/>
      <c r="D11" s="85"/>
      <c r="E11" s="85"/>
      <c r="F11" s="79"/>
      <c r="G11" s="79"/>
      <c r="H11" s="79"/>
      <c r="I11" s="80"/>
      <c r="J11" s="80"/>
      <c r="K11" s="81"/>
    </row>
    <row r="12" spans="4:11" s="86" customFormat="1" ht="16.5" thickBot="1">
      <c r="D12" s="87"/>
      <c r="E12" s="87"/>
      <c r="I12" s="88"/>
      <c r="J12" s="88"/>
      <c r="K12" s="88"/>
    </row>
    <row r="13" spans="2:11" s="86" customFormat="1" ht="16.5" thickTop="1">
      <c r="B13" s="89"/>
      <c r="C13" s="90"/>
      <c r="D13" s="90"/>
      <c r="E13" s="91"/>
      <c r="F13" s="90"/>
      <c r="G13" s="90"/>
      <c r="H13" s="90"/>
      <c r="I13" s="90"/>
      <c r="J13" s="92"/>
      <c r="K13" s="88"/>
    </row>
    <row r="14" spans="2:11" s="93" customFormat="1" ht="19.5">
      <c r="B14" s="94" t="s">
        <v>68</v>
      </c>
      <c r="C14" s="95"/>
      <c r="D14" s="96"/>
      <c r="E14" s="97"/>
      <c r="F14" s="97"/>
      <c r="G14" s="97"/>
      <c r="H14" s="97"/>
      <c r="I14" s="98"/>
      <c r="J14" s="99"/>
      <c r="K14" s="100"/>
    </row>
    <row r="15" spans="2:11" s="93" customFormat="1" ht="13.5" customHeight="1">
      <c r="B15" s="101"/>
      <c r="C15" s="102"/>
      <c r="D15" s="103"/>
      <c r="E15" s="104"/>
      <c r="F15" s="105"/>
      <c r="G15" s="105"/>
      <c r="H15" s="105"/>
      <c r="I15" s="100"/>
      <c r="J15" s="106"/>
      <c r="K15" s="100"/>
    </row>
    <row r="16" spans="2:11" s="93" customFormat="1" ht="19.5">
      <c r="B16" s="101"/>
      <c r="C16" s="107"/>
      <c r="D16" s="103"/>
      <c r="E16" s="108"/>
      <c r="F16" s="105"/>
      <c r="G16" s="105"/>
      <c r="H16" s="105"/>
      <c r="I16" s="109"/>
      <c r="J16" s="106"/>
      <c r="K16" s="100"/>
    </row>
    <row r="17" spans="2:11" ht="23.25" customHeight="1">
      <c r="B17" s="110"/>
      <c r="C17" s="107"/>
      <c r="D17" s="107"/>
      <c r="E17" s="107"/>
      <c r="F17" s="111" t="s">
        <v>7</v>
      </c>
      <c r="G17" s="111" t="s">
        <v>8</v>
      </c>
      <c r="H17" s="111" t="s">
        <v>9</v>
      </c>
      <c r="I17" s="111" t="s">
        <v>10</v>
      </c>
      <c r="J17" s="112"/>
      <c r="K17" s="82"/>
    </row>
    <row r="18" spans="2:11" s="93" customFormat="1" ht="18.75">
      <c r="B18" s="101"/>
      <c r="C18" s="308" t="s">
        <v>11</v>
      </c>
      <c r="D18" s="308"/>
      <c r="E18" s="107"/>
      <c r="F18" s="113">
        <v>35444.23249989034</v>
      </c>
      <c r="G18" s="113">
        <v>7524.6000000363565</v>
      </c>
      <c r="H18" s="114">
        <v>42.70000000001164</v>
      </c>
      <c r="I18" s="113">
        <v>65.94999999844003</v>
      </c>
      <c r="J18" s="106"/>
      <c r="K18" s="100"/>
    </row>
    <row r="19" spans="2:11" s="93" customFormat="1" ht="19.5" customHeight="1">
      <c r="B19" s="101"/>
      <c r="C19" s="308" t="s">
        <v>12</v>
      </c>
      <c r="D19" s="308"/>
      <c r="E19" s="107"/>
      <c r="F19" s="113">
        <v>2048</v>
      </c>
      <c r="G19" s="113">
        <v>1202</v>
      </c>
      <c r="H19" s="113">
        <v>76</v>
      </c>
      <c r="I19" s="113">
        <v>208</v>
      </c>
      <c r="J19" s="106"/>
      <c r="K19" s="100"/>
    </row>
    <row r="20" spans="2:11" s="93" customFormat="1" ht="19.5" customHeight="1">
      <c r="B20" s="101"/>
      <c r="C20" s="308" t="s">
        <v>13</v>
      </c>
      <c r="D20" s="308"/>
      <c r="E20" s="107"/>
      <c r="F20" s="113">
        <v>4368</v>
      </c>
      <c r="G20" s="113">
        <v>4368</v>
      </c>
      <c r="H20" s="113">
        <v>4368</v>
      </c>
      <c r="I20" s="113">
        <v>4368</v>
      </c>
      <c r="J20" s="106"/>
      <c r="K20" s="100"/>
    </row>
    <row r="21" spans="2:11" s="93" customFormat="1" ht="19.5" customHeight="1">
      <c r="B21" s="101"/>
      <c r="C21" s="308" t="s">
        <v>14</v>
      </c>
      <c r="D21" s="308"/>
      <c r="E21" s="107"/>
      <c r="F21" s="115">
        <v>0.003962168990461786</v>
      </c>
      <c r="G21" s="115">
        <v>0.0014331654202771702</v>
      </c>
      <c r="H21" s="115">
        <v>0.00012862685560057488</v>
      </c>
      <c r="I21" s="115">
        <v>7.258866934176004E-05</v>
      </c>
      <c r="J21" s="106"/>
      <c r="K21" s="100"/>
    </row>
    <row r="22" spans="2:11" s="93" customFormat="1" ht="19.5" customHeight="1">
      <c r="B22" s="101"/>
      <c r="C22" s="308" t="s">
        <v>15</v>
      </c>
      <c r="D22" s="308"/>
      <c r="E22" s="107"/>
      <c r="F22" s="115">
        <v>0.004971418</v>
      </c>
      <c r="G22" s="115">
        <v>0.006264674</v>
      </c>
      <c r="H22" s="115">
        <v>0.000588906</v>
      </c>
      <c r="I22" s="115">
        <v>0.002774126</v>
      </c>
      <c r="J22" s="106"/>
      <c r="K22" s="100"/>
    </row>
    <row r="23" spans="2:11" s="93" customFormat="1" ht="19.5" customHeight="1">
      <c r="B23" s="101"/>
      <c r="C23" s="308" t="s">
        <v>16</v>
      </c>
      <c r="D23" s="308"/>
      <c r="E23" s="107"/>
      <c r="F23" s="115" t="str">
        <f>IF(F21/F21/1.1&gt;1,"Usuario","Inversiones")</f>
        <v>Inversiones</v>
      </c>
      <c r="G23" s="115" t="str">
        <f>IF(G21/G21/1.1&gt;1,"Usuario","Inversiones")</f>
        <v>Inversiones</v>
      </c>
      <c r="H23" s="115" t="str">
        <f>IF(H21/H21/1.1&gt;1,"Usuario","Inversiones")</f>
        <v>Inversiones</v>
      </c>
      <c r="I23" s="115" t="str">
        <f>IF(I21/I21/1.1&gt;1,"Usuario","Inversiones")</f>
        <v>Inversiones</v>
      </c>
      <c r="J23" s="106"/>
      <c r="K23" s="100"/>
    </row>
    <row r="24" spans="2:11" s="93" customFormat="1" ht="19.5" customHeight="1">
      <c r="B24" s="101"/>
      <c r="C24" s="308" t="s">
        <v>17</v>
      </c>
      <c r="D24" s="308"/>
      <c r="E24" s="107"/>
      <c r="F24" s="116">
        <f>+F22-F21</f>
        <v>0.0010092490095382142</v>
      </c>
      <c r="G24" s="116">
        <f>+G22-G21</f>
        <v>0.00483150857972283</v>
      </c>
      <c r="H24" s="116">
        <f>+H22-H21</f>
        <v>0.00046027914439942516</v>
      </c>
      <c r="I24" s="116">
        <f>+I22-I21</f>
        <v>0.00270153733065824</v>
      </c>
      <c r="J24" s="106"/>
      <c r="K24" s="100"/>
    </row>
    <row r="25" spans="2:11" s="93" customFormat="1" ht="19.5" customHeight="1">
      <c r="B25" s="101"/>
      <c r="C25" s="107"/>
      <c r="D25" s="103"/>
      <c r="E25" s="108"/>
      <c r="F25" s="105"/>
      <c r="G25" s="105"/>
      <c r="H25" s="105"/>
      <c r="I25" s="109"/>
      <c r="J25" s="106"/>
      <c r="K25" s="100"/>
    </row>
    <row r="26" spans="2:11" s="93" customFormat="1" ht="19.5" customHeight="1">
      <c r="B26" s="101"/>
      <c r="C26" s="107"/>
      <c r="D26" s="103"/>
      <c r="E26" s="108"/>
      <c r="F26" s="105"/>
      <c r="G26" s="105"/>
      <c r="H26" s="105"/>
      <c r="I26" s="109"/>
      <c r="J26" s="106"/>
      <c r="K26" s="100"/>
    </row>
    <row r="27" spans="2:11" s="93" customFormat="1" ht="19.5" customHeight="1">
      <c r="B27" s="101"/>
      <c r="C27" s="309" t="s">
        <v>77</v>
      </c>
      <c r="D27" s="309"/>
      <c r="E27" s="309"/>
      <c r="F27" s="309"/>
      <c r="G27" s="309"/>
      <c r="H27" s="309"/>
      <c r="I27" s="309"/>
      <c r="J27" s="310"/>
      <c r="K27" s="100"/>
    </row>
    <row r="28" spans="2:11" s="93" customFormat="1" ht="19.5" customHeight="1" thickBot="1">
      <c r="B28" s="101"/>
      <c r="C28" s="100"/>
      <c r="D28" s="100"/>
      <c r="E28" s="100"/>
      <c r="F28" s="100"/>
      <c r="G28" s="100"/>
      <c r="H28" s="100"/>
      <c r="I28" s="117"/>
      <c r="J28" s="106"/>
      <c r="K28" s="100"/>
    </row>
    <row r="29" spans="2:11" s="93" customFormat="1" ht="19.5" customHeight="1" thickTop="1">
      <c r="B29" s="101"/>
      <c r="C29" s="100"/>
      <c r="D29" s="317" t="s">
        <v>18</v>
      </c>
      <c r="E29" s="318"/>
      <c r="F29" s="318"/>
      <c r="G29" s="311">
        <v>0.98</v>
      </c>
      <c r="H29" s="312"/>
      <c r="I29" s="117"/>
      <c r="J29" s="106"/>
      <c r="K29" s="100"/>
    </row>
    <row r="30" spans="2:11" s="86" customFormat="1" ht="19.5" customHeight="1">
      <c r="B30" s="118"/>
      <c r="C30" s="100"/>
      <c r="D30" s="319" t="s">
        <v>19</v>
      </c>
      <c r="E30" s="320"/>
      <c r="F30" s="320"/>
      <c r="G30" s="313">
        <v>0.61817</v>
      </c>
      <c r="H30" s="314"/>
      <c r="I30" s="117"/>
      <c r="J30" s="106"/>
      <c r="K30" s="88"/>
    </row>
    <row r="31" spans="2:11" ht="19.5" customHeight="1" thickBot="1">
      <c r="B31" s="110"/>
      <c r="C31" s="100"/>
      <c r="D31" s="321" t="s">
        <v>16</v>
      </c>
      <c r="E31" s="322"/>
      <c r="F31" s="322"/>
      <c r="G31" s="315" t="str">
        <f>IF(G29&lt;G30*1.1,"Inversiones","Usuario")</f>
        <v>Usuario</v>
      </c>
      <c r="H31" s="316"/>
      <c r="I31" s="117"/>
      <c r="J31" s="106"/>
      <c r="K31" s="82"/>
    </row>
    <row r="32" spans="2:11" ht="19.5" customHeight="1" thickTop="1">
      <c r="B32" s="110"/>
      <c r="C32" s="82"/>
      <c r="D32" s="82"/>
      <c r="E32" s="82"/>
      <c r="F32" s="82"/>
      <c r="G32" s="82"/>
      <c r="H32" s="82"/>
      <c r="I32" s="82"/>
      <c r="J32" s="112"/>
      <c r="K32" s="82"/>
    </row>
    <row r="33" spans="2:11" ht="19.5" customHeight="1" thickBot="1">
      <c r="B33" s="119"/>
      <c r="C33" s="120"/>
      <c r="D33" s="120"/>
      <c r="E33" s="120"/>
      <c r="F33" s="120"/>
      <c r="G33" s="120"/>
      <c r="H33" s="120"/>
      <c r="I33" s="120"/>
      <c r="J33" s="121"/>
      <c r="K33" s="82"/>
    </row>
    <row r="34" spans="4:5" ht="13.5" thickTop="1">
      <c r="D34" s="82"/>
      <c r="E34" s="82"/>
    </row>
    <row r="35" spans="4:5" ht="12.75">
      <c r="D35" s="82"/>
      <c r="E35" s="82"/>
    </row>
    <row r="36" spans="4:5" ht="12.75">
      <c r="D36" s="82"/>
      <c r="E36" s="82"/>
    </row>
    <row r="37" spans="4:5" ht="12.75">
      <c r="D37" s="82"/>
      <c r="E37" s="82"/>
    </row>
    <row r="38" spans="4:5" ht="12.75">
      <c r="D38" s="82"/>
      <c r="E38" s="82"/>
    </row>
    <row r="39" spans="4:5" ht="12.75">
      <c r="D39" s="82"/>
      <c r="E39" s="82"/>
    </row>
  </sheetData>
  <sheetProtection/>
  <mergeCells count="14">
    <mergeCell ref="C27:J27"/>
    <mergeCell ref="G29:H29"/>
    <mergeCell ref="G30:H30"/>
    <mergeCell ref="G31:H31"/>
    <mergeCell ref="D29:F29"/>
    <mergeCell ref="D30:F30"/>
    <mergeCell ref="D31:F31"/>
    <mergeCell ref="C21:D21"/>
    <mergeCell ref="C18:D18"/>
    <mergeCell ref="C19:D19"/>
    <mergeCell ref="C20:D20"/>
    <mergeCell ref="C24:D24"/>
    <mergeCell ref="C22:D22"/>
    <mergeCell ref="C23:D23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7" r:id="rId2"/>
  <headerFooter alignWithMargins="0">
    <oddFooter>&amp;L&amp;"Times New Roman,Cursiva"&amp;7&amp;Z&amp;F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zoomScale="75" zoomScaleNormal="75" zoomScalePageLayoutView="0" workbookViewId="0" topLeftCell="C13">
      <selection activeCell="O50" sqref="O50"/>
    </sheetView>
  </sheetViews>
  <sheetFormatPr defaultColWidth="11.421875" defaultRowHeight="12.75"/>
  <cols>
    <col min="1" max="1" width="20.7109375" style="122" customWidth="1"/>
    <col min="2" max="2" width="15.7109375" style="122" customWidth="1"/>
    <col min="3" max="3" width="5.7109375" style="122" customWidth="1"/>
    <col min="4" max="4" width="50.28125" style="122" customWidth="1"/>
    <col min="5" max="5" width="7.7109375" style="122" customWidth="1"/>
    <col min="6" max="6" width="12.7109375" style="122" customWidth="1"/>
    <col min="7" max="19" width="10.7109375" style="122" customWidth="1"/>
    <col min="20" max="20" width="15.7109375" style="122" customWidth="1"/>
    <col min="21" max="16384" width="11.421875" style="122" customWidth="1"/>
  </cols>
  <sheetData>
    <row r="1" ht="38.25" customHeight="1">
      <c r="T1" s="123"/>
    </row>
    <row r="2" spans="2:20" s="124" customFormat="1" ht="30.75">
      <c r="B2" s="125" t="str">
        <f>'Recu. Ene - Jun 2008'!B2</f>
        <v>ANEXO X al Memorándum D.T.E.E.  N°  587 /2013.-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" ht="12.75" customHeight="1">
      <c r="A3" s="127" t="s">
        <v>0</v>
      </c>
      <c r="B3" s="128"/>
    </row>
    <row r="4" spans="1:4" ht="12.75" customHeight="1">
      <c r="A4" s="127" t="s">
        <v>1</v>
      </c>
      <c r="B4" s="128"/>
      <c r="D4" s="129"/>
    </row>
    <row r="5" spans="1:4" ht="21.75" customHeight="1">
      <c r="A5" s="130"/>
      <c r="D5" s="129"/>
    </row>
    <row r="6" spans="1:20" ht="26.25">
      <c r="A6" s="130"/>
      <c r="B6" s="131" t="s">
        <v>20</v>
      </c>
      <c r="C6" s="132"/>
      <c r="D6" s="129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</row>
    <row r="7" spans="1:4" ht="18.75" customHeight="1">
      <c r="A7" s="130"/>
      <c r="D7" s="129"/>
    </row>
    <row r="8" spans="1:20" ht="26.25">
      <c r="A8" s="130"/>
      <c r="B8" s="133" t="s">
        <v>21</v>
      </c>
      <c r="C8" s="132"/>
      <c r="D8" s="129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</row>
    <row r="9" spans="1:4" ht="18.75" customHeight="1">
      <c r="A9" s="130"/>
      <c r="D9" s="129"/>
    </row>
    <row r="10" spans="1:20" ht="26.25">
      <c r="A10" s="130"/>
      <c r="B10" s="133" t="s">
        <v>22</v>
      </c>
      <c r="C10" s="132"/>
      <c r="D10" s="129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</row>
    <row r="11" ht="18.75" customHeight="1" thickBot="1"/>
    <row r="12" spans="2:20" ht="18.75" customHeight="1" thickTop="1">
      <c r="B12" s="134"/>
      <c r="C12" s="135"/>
      <c r="D12" s="136"/>
      <c r="E12" s="136"/>
      <c r="F12" s="136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7"/>
    </row>
    <row r="13" spans="2:20" ht="19.5">
      <c r="B13" s="138" t="s">
        <v>69</v>
      </c>
      <c r="C13" s="132"/>
      <c r="D13" s="139"/>
      <c r="E13" s="139"/>
      <c r="F13" s="139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1"/>
    </row>
    <row r="14" spans="2:20" ht="18.75" customHeight="1" thickBot="1">
      <c r="B14" s="142"/>
      <c r="C14" s="143"/>
      <c r="D14" s="144"/>
      <c r="E14" s="144"/>
      <c r="F14" s="145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7"/>
    </row>
    <row r="15" spans="1:20" s="155" customFormat="1" ht="34.5" customHeight="1" thickBot="1" thickTop="1">
      <c r="A15" s="128"/>
      <c r="B15" s="148"/>
      <c r="C15" s="149"/>
      <c r="D15" s="150" t="s">
        <v>23</v>
      </c>
      <c r="E15" s="151" t="s">
        <v>24</v>
      </c>
      <c r="F15" s="152" t="s">
        <v>25</v>
      </c>
      <c r="G15" s="153">
        <f>'[3]Tasa de Falla'!FB15</f>
        <v>39234</v>
      </c>
      <c r="H15" s="153">
        <f>'[3]Tasa de Falla'!FC15</f>
        <v>39264</v>
      </c>
      <c r="I15" s="153">
        <f>'[3]Tasa de Falla'!FD15</f>
        <v>39295</v>
      </c>
      <c r="J15" s="153">
        <f>'[3]Tasa de Falla'!FE15</f>
        <v>39326</v>
      </c>
      <c r="K15" s="153">
        <f>'[3]Tasa de Falla'!FF15</f>
        <v>39356</v>
      </c>
      <c r="L15" s="153">
        <f>'[3]Tasa de Falla'!FG15</f>
        <v>39387</v>
      </c>
      <c r="M15" s="153">
        <f>'[3]Tasa de Falla'!FH15</f>
        <v>39417</v>
      </c>
      <c r="N15" s="153">
        <f>'[3]Tasa de Falla'!FI15</f>
        <v>39448</v>
      </c>
      <c r="O15" s="153">
        <f>'[3]Tasa de Falla'!FJ15</f>
        <v>39479</v>
      </c>
      <c r="P15" s="153">
        <f>'[3]Tasa de Falla'!FK15</f>
        <v>39508</v>
      </c>
      <c r="Q15" s="153">
        <f>'[3]Tasa de Falla'!FL15</f>
        <v>39539</v>
      </c>
      <c r="R15" s="153">
        <f>'[3]Tasa de Falla'!FM15</f>
        <v>39569</v>
      </c>
      <c r="S15" s="153">
        <f>'[3]Tasa de Falla'!FN15</f>
        <v>39600</v>
      </c>
      <c r="T15" s="154"/>
    </row>
    <row r="16" spans="2:20" ht="15" customHeight="1" thickTop="1">
      <c r="B16" s="142"/>
      <c r="C16" s="156"/>
      <c r="D16" s="157"/>
      <c r="E16" s="157"/>
      <c r="F16" s="158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9"/>
      <c r="T16" s="147"/>
    </row>
    <row r="17" spans="2:20" ht="15" customHeight="1">
      <c r="B17" s="142"/>
      <c r="C17" s="160">
        <f>IF('[1]Tasa de Falla'!C17=0,"",'[1]Tasa de Falla'!C17)</f>
        <v>1</v>
      </c>
      <c r="D17" s="161" t="str">
        <f>IF('[1]Tasa de Falla'!D17=0,"",'[1]Tasa de Falla'!D17)</f>
        <v>AMEGHINO - COMODORO RIVADAVIA</v>
      </c>
      <c r="E17" s="161">
        <f>IF('[1]Tasa de Falla'!E17=0,"",'[1]Tasa de Falla'!E17)</f>
        <v>132</v>
      </c>
      <c r="F17" s="162">
        <f>IF('[1]Tasa de Falla'!F17=0,"",'[1]Tasa de Falla'!F17)</f>
        <v>305</v>
      </c>
      <c r="G17" s="161" t="str">
        <f>IF('[3]Tasa de Falla'!FB17="","",'[3]Tasa de Falla'!FB17)</f>
        <v>XXXX</v>
      </c>
      <c r="H17" s="161" t="str">
        <f>IF('[3]Tasa de Falla'!FC17="","",'[3]Tasa de Falla'!FC17)</f>
        <v>XXXX</v>
      </c>
      <c r="I17" s="161" t="str">
        <f>IF('[3]Tasa de Falla'!FD17="","",'[3]Tasa de Falla'!FD17)</f>
        <v>XXXX</v>
      </c>
      <c r="J17" s="161" t="str">
        <f>IF('[3]Tasa de Falla'!FE17="","",'[3]Tasa de Falla'!FE17)</f>
        <v>XXXX</v>
      </c>
      <c r="K17" s="161" t="str">
        <f>IF('[3]Tasa de Falla'!FF17="","",'[3]Tasa de Falla'!FF17)</f>
        <v>XXXX</v>
      </c>
      <c r="L17" s="161" t="str">
        <f>IF('[3]Tasa de Falla'!FG17="","",'[3]Tasa de Falla'!FG17)</f>
        <v>XXXX</v>
      </c>
      <c r="M17" s="161" t="str">
        <f>IF('[3]Tasa de Falla'!FH17="","",'[3]Tasa de Falla'!FH17)</f>
        <v>XXXX</v>
      </c>
      <c r="N17" s="161" t="str">
        <f>IF('[3]Tasa de Falla'!FI17="","",'[3]Tasa de Falla'!FI17)</f>
        <v>XXXX</v>
      </c>
      <c r="O17" s="161" t="str">
        <f>IF('[3]Tasa de Falla'!FJ17="","",'[3]Tasa de Falla'!FJ17)</f>
        <v>XXXX</v>
      </c>
      <c r="P17" s="161" t="str">
        <f>IF('[3]Tasa de Falla'!FK17="","",'[3]Tasa de Falla'!FK17)</f>
        <v>XXXX</v>
      </c>
      <c r="Q17" s="161" t="str">
        <f>IF('[3]Tasa de Falla'!FL17="","",'[3]Tasa de Falla'!FL17)</f>
        <v>XXXX</v>
      </c>
      <c r="R17" s="161" t="str">
        <f>IF('[3]Tasa de Falla'!FM17="","",'[3]Tasa de Falla'!FM17)</f>
        <v>XXXX</v>
      </c>
      <c r="S17" s="163"/>
      <c r="T17" s="164"/>
    </row>
    <row r="18" spans="2:20" ht="15" customHeight="1">
      <c r="B18" s="142"/>
      <c r="C18" s="165">
        <f>'[2]Tasa de Falla'!C18</f>
        <v>2</v>
      </c>
      <c r="D18" s="166" t="str">
        <f>'[2]Tasa de Falla'!D18</f>
        <v>AMEGHINO - ESTACION PATAGONIA</v>
      </c>
      <c r="E18" s="166">
        <f>'[2]Tasa de Falla'!E18</f>
        <v>132</v>
      </c>
      <c r="F18" s="167">
        <f>'[2]Tasa de Falla'!F18</f>
        <v>299.6</v>
      </c>
      <c r="G18" s="166">
        <f>IF('[3]Tasa de Falla'!FB18="","",'[3]Tasa de Falla'!FB18)</f>
      </c>
      <c r="H18" s="166">
        <f>IF('[3]Tasa de Falla'!FC18="","",'[3]Tasa de Falla'!FC18)</f>
      </c>
      <c r="I18" s="166">
        <f>IF('[3]Tasa de Falla'!FD18="","",'[3]Tasa de Falla'!FD18)</f>
      </c>
      <c r="J18" s="166">
        <f>IF('[3]Tasa de Falla'!FE18="","",'[3]Tasa de Falla'!FE18)</f>
      </c>
      <c r="K18" s="166">
        <f>IF('[3]Tasa de Falla'!FF18="","",'[3]Tasa de Falla'!FF18)</f>
      </c>
      <c r="L18" s="166">
        <f>IF('[3]Tasa de Falla'!FG18="","",'[3]Tasa de Falla'!FG18)</f>
      </c>
      <c r="M18" s="166">
        <f>IF('[3]Tasa de Falla'!FH18="","",'[3]Tasa de Falla'!FH18)</f>
      </c>
      <c r="N18" s="166">
        <f>IF('[3]Tasa de Falla'!FI18="","",'[3]Tasa de Falla'!FI18)</f>
        <v>1</v>
      </c>
      <c r="O18" s="166">
        <f>IF('[3]Tasa de Falla'!FJ18="","",'[3]Tasa de Falla'!FJ18)</f>
      </c>
      <c r="P18" s="166">
        <f>IF('[3]Tasa de Falla'!FK18="","",'[3]Tasa de Falla'!FK18)</f>
      </c>
      <c r="Q18" s="166">
        <f>IF('[3]Tasa de Falla'!FL18="","",'[3]Tasa de Falla'!FL18)</f>
      </c>
      <c r="R18" s="166">
        <f>IF('[3]Tasa de Falla'!FM18="","",'[3]Tasa de Falla'!FM18)</f>
      </c>
      <c r="S18" s="163"/>
      <c r="T18" s="164"/>
    </row>
    <row r="19" spans="2:20" ht="15" customHeight="1">
      <c r="B19" s="142"/>
      <c r="C19" s="160">
        <f>'[2]Tasa de Falla'!C19</f>
        <v>3</v>
      </c>
      <c r="D19" s="161" t="str">
        <f>'[2]Tasa de Falla'!D19</f>
        <v>AMEGHINO - TRELEW</v>
      </c>
      <c r="E19" s="161">
        <f>'[2]Tasa de Falla'!E19</f>
        <v>132</v>
      </c>
      <c r="F19" s="162">
        <f>'[2]Tasa de Falla'!F19</f>
        <v>112</v>
      </c>
      <c r="G19" s="161">
        <f>IF('[3]Tasa de Falla'!FB19="","",'[3]Tasa de Falla'!FB19)</f>
      </c>
      <c r="H19" s="161">
        <f>IF('[3]Tasa de Falla'!FC19="","",'[3]Tasa de Falla'!FC19)</f>
      </c>
      <c r="I19" s="161">
        <f>IF('[3]Tasa de Falla'!FD19="","",'[3]Tasa de Falla'!FD19)</f>
      </c>
      <c r="J19" s="161">
        <f>IF('[3]Tasa de Falla'!FE19="","",'[3]Tasa de Falla'!FE19)</f>
      </c>
      <c r="K19" s="161">
        <f>IF('[3]Tasa de Falla'!FF19="","",'[3]Tasa de Falla'!FF19)</f>
      </c>
      <c r="L19" s="161">
        <f>IF('[3]Tasa de Falla'!FG19="","",'[3]Tasa de Falla'!FG19)</f>
      </c>
      <c r="M19" s="161">
        <f>IF('[3]Tasa de Falla'!FH19="","",'[3]Tasa de Falla'!FH19)</f>
      </c>
      <c r="N19" s="161">
        <f>IF('[3]Tasa de Falla'!FI19="","",'[3]Tasa de Falla'!FI19)</f>
      </c>
      <c r="O19" s="161">
        <f>IF('[3]Tasa de Falla'!FJ19="","",'[3]Tasa de Falla'!FJ19)</f>
      </c>
      <c r="P19" s="161">
        <f>IF('[3]Tasa de Falla'!FK19="","",'[3]Tasa de Falla'!FK19)</f>
      </c>
      <c r="Q19" s="161">
        <f>IF('[3]Tasa de Falla'!FL19="","",'[3]Tasa de Falla'!FL19)</f>
      </c>
      <c r="R19" s="161">
        <f>IF('[3]Tasa de Falla'!FM19="","",'[3]Tasa de Falla'!FM19)</f>
      </c>
      <c r="S19" s="168"/>
      <c r="T19" s="164"/>
    </row>
    <row r="20" spans="2:20" ht="15" customHeight="1">
      <c r="B20" s="142"/>
      <c r="C20" s="165">
        <f>'[2]Tasa de Falla'!C20</f>
        <v>4</v>
      </c>
      <c r="D20" s="166" t="str">
        <f>'[2]Tasa de Falla'!D20</f>
        <v>FUTALEUFU - ESQUEL</v>
      </c>
      <c r="E20" s="166">
        <f>'[2]Tasa de Falla'!E20</f>
        <v>132</v>
      </c>
      <c r="F20" s="167">
        <f>'[2]Tasa de Falla'!F20</f>
        <v>28.41</v>
      </c>
      <c r="G20" s="166">
        <f>IF('[3]Tasa de Falla'!FB20="","",'[3]Tasa de Falla'!FB20)</f>
      </c>
      <c r="H20" s="166">
        <f>IF('[3]Tasa de Falla'!FC20="","",'[3]Tasa de Falla'!FC20)</f>
      </c>
      <c r="I20" s="166">
        <f>IF('[3]Tasa de Falla'!FD20="","",'[3]Tasa de Falla'!FD20)</f>
      </c>
      <c r="J20" s="166">
        <f>IF('[3]Tasa de Falla'!FE20="","",'[3]Tasa de Falla'!FE20)</f>
      </c>
      <c r="K20" s="166">
        <f>IF('[3]Tasa de Falla'!FF20="","",'[3]Tasa de Falla'!FF20)</f>
      </c>
      <c r="L20" s="166">
        <f>IF('[3]Tasa de Falla'!FG20="","",'[3]Tasa de Falla'!FG20)</f>
      </c>
      <c r="M20" s="166">
        <f>IF('[3]Tasa de Falla'!FH20="","",'[3]Tasa de Falla'!FH20)</f>
      </c>
      <c r="N20" s="166">
        <f>IF('[3]Tasa de Falla'!FI20="","",'[3]Tasa de Falla'!FI20)</f>
      </c>
      <c r="O20" s="166">
        <f>IF('[3]Tasa de Falla'!FJ20="","",'[3]Tasa de Falla'!FJ20)</f>
      </c>
      <c r="P20" s="166">
        <f>IF('[3]Tasa de Falla'!FK20="","",'[3]Tasa de Falla'!FK20)</f>
      </c>
      <c r="Q20" s="166">
        <f>IF('[3]Tasa de Falla'!FL20="","",'[3]Tasa de Falla'!FL20)</f>
      </c>
      <c r="R20" s="166">
        <f>IF('[3]Tasa de Falla'!FM20="","",'[3]Tasa de Falla'!FM20)</f>
        <v>5</v>
      </c>
      <c r="S20" s="168"/>
      <c r="T20" s="164"/>
    </row>
    <row r="21" spans="2:20" ht="15" customHeight="1">
      <c r="B21" s="142"/>
      <c r="C21" s="160">
        <f>'[2]Tasa de Falla'!C21</f>
        <v>5</v>
      </c>
      <c r="D21" s="161" t="str">
        <f>'[2]Tasa de Falla'!D21</f>
        <v>BARRIO SAN MARTIN - ESTACION PATAGONIA</v>
      </c>
      <c r="E21" s="161">
        <f>'[2]Tasa de Falla'!E21</f>
        <v>132</v>
      </c>
      <c r="F21" s="162">
        <f>'[2]Tasa de Falla'!F21</f>
        <v>9.4</v>
      </c>
      <c r="G21" s="161">
        <f>IF('[3]Tasa de Falla'!FB21="","",'[3]Tasa de Falla'!FB21)</f>
      </c>
      <c r="H21" s="161">
        <f>IF('[3]Tasa de Falla'!FC21="","",'[3]Tasa de Falla'!FC21)</f>
      </c>
      <c r="I21" s="161">
        <f>IF('[3]Tasa de Falla'!FD21="","",'[3]Tasa de Falla'!FD21)</f>
      </c>
      <c r="J21" s="161">
        <f>IF('[3]Tasa de Falla'!FE21="","",'[3]Tasa de Falla'!FE21)</f>
      </c>
      <c r="K21" s="161">
        <f>IF('[3]Tasa de Falla'!FF21="","",'[3]Tasa de Falla'!FF21)</f>
      </c>
      <c r="L21" s="161">
        <f>IF('[3]Tasa de Falla'!FG21="","",'[3]Tasa de Falla'!FG21)</f>
      </c>
      <c r="M21" s="161">
        <f>IF('[3]Tasa de Falla'!FH21="","",'[3]Tasa de Falla'!FH21)</f>
      </c>
      <c r="N21" s="161">
        <f>IF('[3]Tasa de Falla'!FI21="","",'[3]Tasa de Falla'!FI21)</f>
      </c>
      <c r="O21" s="161">
        <f>IF('[3]Tasa de Falla'!FJ21="","",'[3]Tasa de Falla'!FJ21)</f>
      </c>
      <c r="P21" s="161">
        <f>IF('[3]Tasa de Falla'!FK21="","",'[3]Tasa de Falla'!FK21)</f>
      </c>
      <c r="Q21" s="161">
        <f>IF('[3]Tasa de Falla'!FL21="","",'[3]Tasa de Falla'!FL21)</f>
      </c>
      <c r="R21" s="161">
        <f>IF('[3]Tasa de Falla'!FM21="","",'[3]Tasa de Falla'!FM21)</f>
      </c>
      <c r="S21" s="168"/>
      <c r="T21" s="164"/>
    </row>
    <row r="22" spans="2:20" ht="15" customHeight="1">
      <c r="B22" s="142"/>
      <c r="C22" s="165">
        <f>'[2]Tasa de Falla'!C22</f>
        <v>6</v>
      </c>
      <c r="D22" s="166" t="str">
        <f>'[2]Tasa de Falla'!D22</f>
        <v>COMODORO RIVADAVIA - E.T. A1</v>
      </c>
      <c r="E22" s="166">
        <f>'[2]Tasa de Falla'!E22</f>
        <v>132</v>
      </c>
      <c r="F22" s="167">
        <f>'[2]Tasa de Falla'!F22</f>
        <v>0.5</v>
      </c>
      <c r="G22" s="166">
        <f>IF('[3]Tasa de Falla'!FB22="","",'[3]Tasa de Falla'!FB22)</f>
      </c>
      <c r="H22" s="166">
        <f>IF('[3]Tasa de Falla'!FC22="","",'[3]Tasa de Falla'!FC22)</f>
      </c>
      <c r="I22" s="166">
        <f>IF('[3]Tasa de Falla'!FD22="","",'[3]Tasa de Falla'!FD22)</f>
        <v>1</v>
      </c>
      <c r="J22" s="166">
        <f>IF('[3]Tasa de Falla'!FE22="","",'[3]Tasa de Falla'!FE22)</f>
      </c>
      <c r="K22" s="166">
        <f>IF('[3]Tasa de Falla'!FF22="","",'[3]Tasa de Falla'!FF22)</f>
      </c>
      <c r="L22" s="166">
        <f>IF('[3]Tasa de Falla'!FG22="","",'[3]Tasa de Falla'!FG22)</f>
      </c>
      <c r="M22" s="166">
        <f>IF('[3]Tasa de Falla'!FH22="","",'[3]Tasa de Falla'!FH22)</f>
      </c>
      <c r="N22" s="166">
        <f>IF('[3]Tasa de Falla'!FI22="","",'[3]Tasa de Falla'!FI22)</f>
      </c>
      <c r="O22" s="166">
        <f>IF('[3]Tasa de Falla'!FJ22="","",'[3]Tasa de Falla'!FJ22)</f>
      </c>
      <c r="P22" s="166">
        <f>IF('[3]Tasa de Falla'!FK22="","",'[3]Tasa de Falla'!FK22)</f>
      </c>
      <c r="Q22" s="166">
        <f>IF('[3]Tasa de Falla'!FL22="","",'[3]Tasa de Falla'!FL22)</f>
      </c>
      <c r="R22" s="166">
        <f>IF('[3]Tasa de Falla'!FM22="","",'[3]Tasa de Falla'!FM22)</f>
      </c>
      <c r="S22" s="168"/>
      <c r="T22" s="164"/>
    </row>
    <row r="23" spans="2:20" ht="15" customHeight="1">
      <c r="B23" s="142"/>
      <c r="C23" s="160">
        <f>'[2]Tasa de Falla'!C23</f>
        <v>7</v>
      </c>
      <c r="D23" s="161" t="str">
        <f>'[2]Tasa de Falla'!D23</f>
        <v>COMODORO RIVADAVIA (A1) - ESTACION PATAGONIA</v>
      </c>
      <c r="E23" s="161">
        <f>'[2]Tasa de Falla'!E23</f>
        <v>132</v>
      </c>
      <c r="F23" s="162">
        <f>'[2]Tasa de Falla'!F23</f>
        <v>6.9</v>
      </c>
      <c r="G23" s="161">
        <f>IF('[3]Tasa de Falla'!FB23="","",'[3]Tasa de Falla'!FB23)</f>
      </c>
      <c r="H23" s="161">
        <f>IF('[3]Tasa de Falla'!FC23="","",'[3]Tasa de Falla'!FC23)</f>
      </c>
      <c r="I23" s="161">
        <f>IF('[3]Tasa de Falla'!FD23="","",'[3]Tasa de Falla'!FD23)</f>
      </c>
      <c r="J23" s="161">
        <f>IF('[3]Tasa de Falla'!FE23="","",'[3]Tasa de Falla'!FE23)</f>
      </c>
      <c r="K23" s="161">
        <f>IF('[3]Tasa de Falla'!FF23="","",'[3]Tasa de Falla'!FF23)</f>
      </c>
      <c r="L23" s="161">
        <f>IF('[3]Tasa de Falla'!FG23="","",'[3]Tasa de Falla'!FG23)</f>
      </c>
      <c r="M23" s="161">
        <f>IF('[3]Tasa de Falla'!FH23="","",'[3]Tasa de Falla'!FH23)</f>
      </c>
      <c r="N23" s="161">
        <f>IF('[3]Tasa de Falla'!FI23="","",'[3]Tasa de Falla'!FI23)</f>
      </c>
      <c r="O23" s="161">
        <f>IF('[3]Tasa de Falla'!FJ23="","",'[3]Tasa de Falla'!FJ23)</f>
      </c>
      <c r="P23" s="161">
        <f>IF('[3]Tasa de Falla'!FK23="","",'[3]Tasa de Falla'!FK23)</f>
      </c>
      <c r="Q23" s="161">
        <f>IF('[3]Tasa de Falla'!FL23="","",'[3]Tasa de Falla'!FL23)</f>
      </c>
      <c r="R23" s="161">
        <f>IF('[3]Tasa de Falla'!FM23="","",'[3]Tasa de Falla'!FM23)</f>
      </c>
      <c r="S23" s="168"/>
      <c r="T23" s="164"/>
    </row>
    <row r="24" spans="2:20" ht="15" customHeight="1">
      <c r="B24" s="142"/>
      <c r="C24" s="165">
        <f>'[2]Tasa de Falla'!C24</f>
        <v>8</v>
      </c>
      <c r="D24" s="166" t="str">
        <f>'[2]Tasa de Falla'!D24</f>
        <v>COMODORO RIVADAVIA - PICO TRUNCADO</v>
      </c>
      <c r="E24" s="166">
        <f>'[2]Tasa de Falla'!E24</f>
        <v>132</v>
      </c>
      <c r="F24" s="167">
        <f>'[2]Tasa de Falla'!F24</f>
        <v>138</v>
      </c>
      <c r="G24" s="166">
        <f>IF('[3]Tasa de Falla'!FB24="","",'[3]Tasa de Falla'!FB24)</f>
        <v>1</v>
      </c>
      <c r="H24" s="166">
        <f>IF('[3]Tasa de Falla'!FC24="","",'[3]Tasa de Falla'!FC24)</f>
      </c>
      <c r="I24" s="166">
        <f>IF('[3]Tasa de Falla'!FD24="","",'[3]Tasa de Falla'!FD24)</f>
      </c>
      <c r="J24" s="166">
        <f>IF('[3]Tasa de Falla'!FE24="","",'[3]Tasa de Falla'!FE24)</f>
      </c>
      <c r="K24" s="166">
        <f>IF('[3]Tasa de Falla'!FF24="","",'[3]Tasa de Falla'!FF24)</f>
      </c>
      <c r="L24" s="166">
        <f>IF('[3]Tasa de Falla'!FG24="","",'[3]Tasa de Falla'!FG24)</f>
      </c>
      <c r="M24" s="166">
        <f>IF('[3]Tasa de Falla'!FH24="","",'[3]Tasa de Falla'!FH24)</f>
        <v>1</v>
      </c>
      <c r="N24" s="166">
        <f>IF('[3]Tasa de Falla'!FI24="","",'[3]Tasa de Falla'!FI24)</f>
      </c>
      <c r="O24" s="166">
        <f>IF('[3]Tasa de Falla'!FJ24="","",'[3]Tasa de Falla'!FJ24)</f>
        <v>1</v>
      </c>
      <c r="P24" s="166">
        <f>IF('[3]Tasa de Falla'!FK24="","",'[3]Tasa de Falla'!FK24)</f>
      </c>
      <c r="Q24" s="166">
        <f>IF('[3]Tasa de Falla'!FL24="","",'[3]Tasa de Falla'!FL24)</f>
      </c>
      <c r="R24" s="166">
        <f>IF('[3]Tasa de Falla'!FM24="","",'[3]Tasa de Falla'!FM24)</f>
      </c>
      <c r="S24" s="168"/>
      <c r="T24" s="164"/>
    </row>
    <row r="25" spans="2:20" ht="15" customHeight="1">
      <c r="B25" s="142"/>
      <c r="C25" s="160">
        <f>'[2]Tasa de Falla'!C25</f>
        <v>9</v>
      </c>
      <c r="D25" s="161" t="str">
        <f>'[2]Tasa de Falla'!D25</f>
        <v>FUTALEUFÚ - PUERTO MADRYN 1</v>
      </c>
      <c r="E25" s="161">
        <f>'[2]Tasa de Falla'!E25</f>
        <v>330</v>
      </c>
      <c r="F25" s="162">
        <f>'[2]Tasa de Falla'!F25</f>
        <v>550</v>
      </c>
      <c r="G25" s="161">
        <f>IF('[3]Tasa de Falla'!FB25="","",'[3]Tasa de Falla'!FB25)</f>
      </c>
      <c r="H25" s="161">
        <f>IF('[3]Tasa de Falla'!FC25="","",'[3]Tasa de Falla'!FC25)</f>
      </c>
      <c r="I25" s="161">
        <f>IF('[3]Tasa de Falla'!FD25="","",'[3]Tasa de Falla'!FD25)</f>
      </c>
      <c r="J25" s="161">
        <f>IF('[3]Tasa de Falla'!FE25="","",'[3]Tasa de Falla'!FE25)</f>
      </c>
      <c r="K25" s="161">
        <f>IF('[3]Tasa de Falla'!FF25="","",'[3]Tasa de Falla'!FF25)</f>
      </c>
      <c r="L25" s="161">
        <f>IF('[3]Tasa de Falla'!FG25="","",'[3]Tasa de Falla'!FG25)</f>
        <v>1</v>
      </c>
      <c r="M25" s="161">
        <f>IF('[3]Tasa de Falla'!FH25="","",'[3]Tasa de Falla'!FH25)</f>
      </c>
      <c r="N25" s="161">
        <f>IF('[3]Tasa de Falla'!FI25="","",'[3]Tasa de Falla'!FI25)</f>
      </c>
      <c r="O25" s="161">
        <f>IF('[3]Tasa de Falla'!FJ25="","",'[3]Tasa de Falla'!FJ25)</f>
      </c>
      <c r="P25" s="161">
        <f>IF('[3]Tasa de Falla'!FK25="","",'[3]Tasa de Falla'!FK25)</f>
      </c>
      <c r="Q25" s="161">
        <f>IF('[3]Tasa de Falla'!FL25="","",'[3]Tasa de Falla'!FL25)</f>
        <v>1</v>
      </c>
      <c r="R25" s="161">
        <f>IF('[3]Tasa de Falla'!FM25="","",'[3]Tasa de Falla'!FM25)</f>
        <v>1</v>
      </c>
      <c r="S25" s="168"/>
      <c r="T25" s="164"/>
    </row>
    <row r="26" spans="2:20" ht="15" customHeight="1">
      <c r="B26" s="142"/>
      <c r="C26" s="165">
        <f>'[2]Tasa de Falla'!C26</f>
        <v>10</v>
      </c>
      <c r="D26" s="166" t="str">
        <f>'[2]Tasa de Falla'!D26</f>
        <v>FUTALEUFÚ - PUERTO MADRYN 2</v>
      </c>
      <c r="E26" s="166">
        <f>'[2]Tasa de Falla'!E26</f>
        <v>330</v>
      </c>
      <c r="F26" s="167">
        <f>'[2]Tasa de Falla'!F26</f>
        <v>550</v>
      </c>
      <c r="G26" s="166">
        <f>IF('[3]Tasa de Falla'!FB26="","",'[3]Tasa de Falla'!FB26)</f>
        <v>1</v>
      </c>
      <c r="H26" s="166">
        <f>IF('[3]Tasa de Falla'!FC26="","",'[3]Tasa de Falla'!FC26)</f>
        <v>1</v>
      </c>
      <c r="I26" s="166">
        <f>IF('[3]Tasa de Falla'!FD26="","",'[3]Tasa de Falla'!FD26)</f>
      </c>
      <c r="J26" s="166">
        <f>IF('[3]Tasa de Falla'!FE26="","",'[3]Tasa de Falla'!FE26)</f>
      </c>
      <c r="K26" s="166">
        <f>IF('[3]Tasa de Falla'!FF26="","",'[3]Tasa de Falla'!FF26)</f>
      </c>
      <c r="L26" s="166">
        <f>IF('[3]Tasa de Falla'!FG26="","",'[3]Tasa de Falla'!FG26)</f>
        <v>1</v>
      </c>
      <c r="M26" s="166">
        <f>IF('[3]Tasa de Falla'!FH26="","",'[3]Tasa de Falla'!FH26)</f>
      </c>
      <c r="N26" s="166">
        <f>IF('[3]Tasa de Falla'!FI26="","",'[3]Tasa de Falla'!FI26)</f>
      </c>
      <c r="O26" s="166">
        <f>IF('[3]Tasa de Falla'!FJ26="","",'[3]Tasa de Falla'!FJ26)</f>
      </c>
      <c r="P26" s="166">
        <f>IF('[3]Tasa de Falla'!FK26="","",'[3]Tasa de Falla'!FK26)</f>
      </c>
      <c r="Q26" s="166">
        <f>IF('[3]Tasa de Falla'!FL26="","",'[3]Tasa de Falla'!FL26)</f>
      </c>
      <c r="R26" s="166">
        <f>IF('[3]Tasa de Falla'!FM26="","",'[3]Tasa de Falla'!FM26)</f>
        <v>2</v>
      </c>
      <c r="S26" s="168"/>
      <c r="T26" s="164"/>
    </row>
    <row r="27" spans="2:20" ht="15" customHeight="1">
      <c r="B27" s="142"/>
      <c r="C27" s="160">
        <f>'[2]Tasa de Falla'!C27</f>
        <v>11</v>
      </c>
      <c r="D27" s="161" t="str">
        <f>'[2]Tasa de Falla'!D27</f>
        <v>PLANTA ALUMINIO APPA - PUERTO MADRYN 1</v>
      </c>
      <c r="E27" s="161">
        <f>'[2]Tasa de Falla'!E27</f>
        <v>330</v>
      </c>
      <c r="F27" s="162">
        <f>'[2]Tasa de Falla'!F27</f>
        <v>5.5</v>
      </c>
      <c r="G27" s="161">
        <f>IF('[3]Tasa de Falla'!FB27="","",'[3]Tasa de Falla'!FB27)</f>
      </c>
      <c r="H27" s="161">
        <f>IF('[3]Tasa de Falla'!FC27="","",'[3]Tasa de Falla'!FC27)</f>
      </c>
      <c r="I27" s="161">
        <f>IF('[3]Tasa de Falla'!FD27="","",'[3]Tasa de Falla'!FD27)</f>
      </c>
      <c r="J27" s="161">
        <f>IF('[3]Tasa de Falla'!FE27="","",'[3]Tasa de Falla'!FE27)</f>
      </c>
      <c r="K27" s="161">
        <f>IF('[3]Tasa de Falla'!FF27="","",'[3]Tasa de Falla'!FF27)</f>
      </c>
      <c r="L27" s="161">
        <f>IF('[3]Tasa de Falla'!FG27="","",'[3]Tasa de Falla'!FG27)</f>
      </c>
      <c r="M27" s="161">
        <f>IF('[3]Tasa de Falla'!FH27="","",'[3]Tasa de Falla'!FH27)</f>
      </c>
      <c r="N27" s="161">
        <f>IF('[3]Tasa de Falla'!FI27="","",'[3]Tasa de Falla'!FI27)</f>
      </c>
      <c r="O27" s="161">
        <f>IF('[3]Tasa de Falla'!FJ27="","",'[3]Tasa de Falla'!FJ27)</f>
      </c>
      <c r="P27" s="161">
        <f>IF('[3]Tasa de Falla'!FK27="","",'[3]Tasa de Falla'!FK27)</f>
      </c>
      <c r="Q27" s="161">
        <f>IF('[3]Tasa de Falla'!FL27="","",'[3]Tasa de Falla'!FL27)</f>
      </c>
      <c r="R27" s="161">
        <f>IF('[3]Tasa de Falla'!FM27="","",'[3]Tasa de Falla'!FM27)</f>
      </c>
      <c r="S27" s="168"/>
      <c r="T27" s="164"/>
    </row>
    <row r="28" spans="2:20" ht="15" customHeight="1">
      <c r="B28" s="142"/>
      <c r="C28" s="165">
        <f>'[2]Tasa de Falla'!C28</f>
        <v>12</v>
      </c>
      <c r="D28" s="166" t="str">
        <f>'[2]Tasa de Falla'!D28</f>
        <v>PLANTA ALUMINIO APPA - PUERTO MADRYN 2</v>
      </c>
      <c r="E28" s="166">
        <f>'[2]Tasa de Falla'!E28</f>
        <v>330</v>
      </c>
      <c r="F28" s="167">
        <f>'[2]Tasa de Falla'!F28</f>
        <v>5.5</v>
      </c>
      <c r="G28" s="166">
        <f>IF('[3]Tasa de Falla'!FB28="","",'[3]Tasa de Falla'!FB28)</f>
      </c>
      <c r="H28" s="166">
        <f>IF('[3]Tasa de Falla'!FC28="","",'[3]Tasa de Falla'!FC28)</f>
      </c>
      <c r="I28" s="166">
        <f>IF('[3]Tasa de Falla'!FD28="","",'[3]Tasa de Falla'!FD28)</f>
      </c>
      <c r="J28" s="166">
        <f>IF('[3]Tasa de Falla'!FE28="","",'[3]Tasa de Falla'!FE28)</f>
      </c>
      <c r="K28" s="166">
        <f>IF('[3]Tasa de Falla'!FF28="","",'[3]Tasa de Falla'!FF28)</f>
      </c>
      <c r="L28" s="166">
        <f>IF('[3]Tasa de Falla'!FG28="","",'[3]Tasa de Falla'!FG28)</f>
      </c>
      <c r="M28" s="166">
        <f>IF('[3]Tasa de Falla'!FH28="","",'[3]Tasa de Falla'!FH28)</f>
      </c>
      <c r="N28" s="166">
        <f>IF('[3]Tasa de Falla'!FI28="","",'[3]Tasa de Falla'!FI28)</f>
      </c>
      <c r="O28" s="166">
        <f>IF('[3]Tasa de Falla'!FJ28="","",'[3]Tasa de Falla'!FJ28)</f>
      </c>
      <c r="P28" s="166">
        <f>IF('[3]Tasa de Falla'!FK28="","",'[3]Tasa de Falla'!FK28)</f>
      </c>
      <c r="Q28" s="166">
        <f>IF('[3]Tasa de Falla'!FL28="","",'[3]Tasa de Falla'!FL28)</f>
      </c>
      <c r="R28" s="166">
        <f>IF('[3]Tasa de Falla'!FM28="","",'[3]Tasa de Falla'!FM28)</f>
      </c>
      <c r="S28" s="168"/>
      <c r="T28" s="164"/>
    </row>
    <row r="29" spans="2:20" ht="15" customHeight="1">
      <c r="B29" s="142"/>
      <c r="C29" s="160">
        <f>'[2]Tasa de Falla'!C29</f>
        <v>13</v>
      </c>
      <c r="D29" s="161" t="str">
        <f>'[2]Tasa de Falla'!D29</f>
        <v>PICO TRUNCADO I - PICO TRUNCADO II</v>
      </c>
      <c r="E29" s="161">
        <f>'[2]Tasa de Falla'!E29</f>
        <v>132</v>
      </c>
      <c r="F29" s="162">
        <f>'[2]Tasa de Falla'!F29</f>
        <v>13.4</v>
      </c>
      <c r="G29" s="161">
        <f>IF('[3]Tasa de Falla'!FB29="","",'[3]Tasa de Falla'!FB29)</f>
      </c>
      <c r="H29" s="161">
        <f>IF('[3]Tasa de Falla'!FC29="","",'[3]Tasa de Falla'!FC29)</f>
      </c>
      <c r="I29" s="161">
        <f>IF('[3]Tasa de Falla'!FD29="","",'[3]Tasa de Falla'!FD29)</f>
      </c>
      <c r="J29" s="161">
        <f>IF('[3]Tasa de Falla'!FE29="","",'[3]Tasa de Falla'!FE29)</f>
      </c>
      <c r="K29" s="161">
        <f>IF('[3]Tasa de Falla'!FF29="","",'[3]Tasa de Falla'!FF29)</f>
      </c>
      <c r="L29" s="161">
        <f>IF('[3]Tasa de Falla'!FG29="","",'[3]Tasa de Falla'!FG29)</f>
      </c>
      <c r="M29" s="161">
        <f>IF('[3]Tasa de Falla'!FH29="","",'[3]Tasa de Falla'!FH29)</f>
      </c>
      <c r="N29" s="161">
        <f>IF('[3]Tasa de Falla'!FI29="","",'[3]Tasa de Falla'!FI29)</f>
      </c>
      <c r="O29" s="161">
        <f>IF('[3]Tasa de Falla'!FJ29="","",'[3]Tasa de Falla'!FJ29)</f>
      </c>
      <c r="P29" s="161">
        <f>IF('[3]Tasa de Falla'!FK29="","",'[3]Tasa de Falla'!FK29)</f>
      </c>
      <c r="Q29" s="161">
        <f>IF('[3]Tasa de Falla'!FL29="","",'[3]Tasa de Falla'!FL29)</f>
      </c>
      <c r="R29" s="161">
        <f>IF('[3]Tasa de Falla'!FM29="","",'[3]Tasa de Falla'!FM29)</f>
        <v>1</v>
      </c>
      <c r="S29" s="168"/>
      <c r="T29" s="164"/>
    </row>
    <row r="30" spans="2:20" ht="15" customHeight="1">
      <c r="B30" s="142"/>
      <c r="C30" s="165">
        <f>'[2]Tasa de Falla'!C30</f>
        <v>14</v>
      </c>
      <c r="D30" s="166" t="str">
        <f>'[2]Tasa de Falla'!D30</f>
        <v>PLANTA ALUMINIO DGPA - PTO MADRYN</v>
      </c>
      <c r="E30" s="166">
        <f>'[2]Tasa de Falla'!E30</f>
        <v>132</v>
      </c>
      <c r="F30" s="167">
        <f>'[2]Tasa de Falla'!F30</f>
        <v>5.7</v>
      </c>
      <c r="G30" s="166">
        <f>IF('[3]Tasa de Falla'!FB30="","",'[3]Tasa de Falla'!FB30)</f>
      </c>
      <c r="H30" s="166">
        <f>IF('[3]Tasa de Falla'!FC30="","",'[3]Tasa de Falla'!FC30)</f>
      </c>
      <c r="I30" s="166">
        <f>IF('[3]Tasa de Falla'!FD30="","",'[3]Tasa de Falla'!FD30)</f>
      </c>
      <c r="J30" s="166">
        <f>IF('[3]Tasa de Falla'!FE30="","",'[3]Tasa de Falla'!FE30)</f>
      </c>
      <c r="K30" s="166">
        <f>IF('[3]Tasa de Falla'!FF30="","",'[3]Tasa de Falla'!FF30)</f>
      </c>
      <c r="L30" s="166">
        <f>IF('[3]Tasa de Falla'!FG30="","",'[3]Tasa de Falla'!FG30)</f>
      </c>
      <c r="M30" s="166">
        <f>IF('[3]Tasa de Falla'!FH30="","",'[3]Tasa de Falla'!FH30)</f>
      </c>
      <c r="N30" s="166">
        <f>IF('[3]Tasa de Falla'!FI30="","",'[3]Tasa de Falla'!FI30)</f>
      </c>
      <c r="O30" s="166">
        <f>IF('[3]Tasa de Falla'!FJ30="","",'[3]Tasa de Falla'!FJ30)</f>
        <v>1</v>
      </c>
      <c r="P30" s="166">
        <f>IF('[3]Tasa de Falla'!FK30="","",'[3]Tasa de Falla'!FK30)</f>
      </c>
      <c r="Q30" s="166">
        <f>IF('[3]Tasa de Falla'!FL30="","",'[3]Tasa de Falla'!FL30)</f>
      </c>
      <c r="R30" s="166">
        <f>IF('[3]Tasa de Falla'!FM30="","",'[3]Tasa de Falla'!FM30)</f>
      </c>
      <c r="S30" s="168"/>
      <c r="T30" s="164"/>
    </row>
    <row r="31" spans="2:20" ht="15" customHeight="1">
      <c r="B31" s="142"/>
      <c r="C31" s="160">
        <f>'[2]Tasa de Falla'!C31</f>
        <v>15</v>
      </c>
      <c r="D31" s="161" t="str">
        <f>'[2]Tasa de Falla'!D31</f>
        <v>PLANTA ALUMINIO DGPA - SS.AA. PTO MADRYN</v>
      </c>
      <c r="E31" s="161">
        <f>'[2]Tasa de Falla'!E31</f>
        <v>33</v>
      </c>
      <c r="F31" s="162">
        <f>'[2]Tasa de Falla'!F31</f>
        <v>6</v>
      </c>
      <c r="G31" s="161" t="str">
        <f>IF('[3]Tasa de Falla'!FB31="","",'[3]Tasa de Falla'!FB31)</f>
        <v>XXXX</v>
      </c>
      <c r="H31" s="161" t="str">
        <f>IF('[3]Tasa de Falla'!FC31="","",'[3]Tasa de Falla'!FC31)</f>
        <v>XXXX</v>
      </c>
      <c r="I31" s="161" t="str">
        <f>IF('[3]Tasa de Falla'!FD31="","",'[3]Tasa de Falla'!FD31)</f>
        <v>XXXX</v>
      </c>
      <c r="J31" s="161" t="str">
        <f>IF('[3]Tasa de Falla'!FE31="","",'[3]Tasa de Falla'!FE31)</f>
        <v>XXXX</v>
      </c>
      <c r="K31" s="161" t="str">
        <f>IF('[3]Tasa de Falla'!FF31="","",'[3]Tasa de Falla'!FF31)</f>
        <v>XXXX</v>
      </c>
      <c r="L31" s="161" t="str">
        <f>IF('[3]Tasa de Falla'!FG31="","",'[3]Tasa de Falla'!FG31)</f>
        <v>XXXX</v>
      </c>
      <c r="M31" s="161" t="str">
        <f>IF('[3]Tasa de Falla'!FH31="","",'[3]Tasa de Falla'!FH31)</f>
        <v>XXXX</v>
      </c>
      <c r="N31" s="161" t="str">
        <f>IF('[3]Tasa de Falla'!FI31="","",'[3]Tasa de Falla'!FI31)</f>
        <v>XXXX</v>
      </c>
      <c r="O31" s="161" t="str">
        <f>IF('[3]Tasa de Falla'!FJ31="","",'[3]Tasa de Falla'!FJ31)</f>
        <v>XXXX</v>
      </c>
      <c r="P31" s="161" t="str">
        <f>IF('[3]Tasa de Falla'!FK31="","",'[3]Tasa de Falla'!FK31)</f>
        <v>XXXX</v>
      </c>
      <c r="Q31" s="161" t="str">
        <f>IF('[3]Tasa de Falla'!FL31="","",'[3]Tasa de Falla'!FL31)</f>
        <v>XXXX</v>
      </c>
      <c r="R31" s="161" t="str">
        <f>IF('[3]Tasa de Falla'!FM31="","",'[3]Tasa de Falla'!FM31)</f>
        <v>XXXX</v>
      </c>
      <c r="S31" s="168"/>
      <c r="T31" s="164"/>
    </row>
    <row r="32" spans="2:20" ht="15" customHeight="1">
      <c r="B32" s="142"/>
      <c r="C32" s="165">
        <f>'[2]Tasa de Falla'!C32</f>
        <v>16</v>
      </c>
      <c r="D32" s="166" t="str">
        <f>'[2]Tasa de Falla'!D32</f>
        <v>PLANTA ALUMINIO DGPA - TRELEW</v>
      </c>
      <c r="E32" s="166">
        <f>'[2]Tasa de Falla'!E32</f>
        <v>132</v>
      </c>
      <c r="F32" s="167">
        <f>'[2]Tasa de Falla'!F32</f>
        <v>62</v>
      </c>
      <c r="G32" s="166">
        <f>IF('[3]Tasa de Falla'!FB32="","",'[3]Tasa de Falla'!FB32)</f>
      </c>
      <c r="H32" s="166">
        <f>IF('[3]Tasa de Falla'!FC32="","",'[3]Tasa de Falla'!FC32)</f>
      </c>
      <c r="I32" s="166">
        <f>IF('[3]Tasa de Falla'!FD32="","",'[3]Tasa de Falla'!FD32)</f>
      </c>
      <c r="J32" s="166">
        <f>IF('[3]Tasa de Falla'!FE32="","",'[3]Tasa de Falla'!FE32)</f>
      </c>
      <c r="K32" s="166">
        <f>IF('[3]Tasa de Falla'!FF32="","",'[3]Tasa de Falla'!FF32)</f>
      </c>
      <c r="L32" s="166">
        <f>IF('[3]Tasa de Falla'!FG32="","",'[3]Tasa de Falla'!FG32)</f>
      </c>
      <c r="M32" s="166">
        <f>IF('[3]Tasa de Falla'!FH32="","",'[3]Tasa de Falla'!FH32)</f>
      </c>
      <c r="N32" s="166">
        <f>IF('[3]Tasa de Falla'!FI32="","",'[3]Tasa de Falla'!FI32)</f>
        <v>1</v>
      </c>
      <c r="O32" s="166">
        <f>IF('[3]Tasa de Falla'!FJ32="","",'[3]Tasa de Falla'!FJ32)</f>
        <v>1</v>
      </c>
      <c r="P32" s="166">
        <f>IF('[3]Tasa de Falla'!FK32="","",'[3]Tasa de Falla'!FK32)</f>
      </c>
      <c r="Q32" s="166">
        <f>IF('[3]Tasa de Falla'!FL32="","",'[3]Tasa de Falla'!FL32)</f>
      </c>
      <c r="R32" s="166">
        <f>IF('[3]Tasa de Falla'!FM32="","",'[3]Tasa de Falla'!FM32)</f>
      </c>
      <c r="S32" s="168"/>
      <c r="T32" s="164"/>
    </row>
    <row r="33" spans="2:20" ht="15" customHeight="1">
      <c r="B33" s="142"/>
      <c r="C33" s="160">
        <f>'[2]Tasa de Falla'!C33</f>
        <v>17</v>
      </c>
      <c r="D33" s="161" t="str">
        <f>'[2]Tasa de Falla'!D33</f>
        <v>PUERTO MADRYN - SIERRA GRANDE</v>
      </c>
      <c r="E33" s="161">
        <f>'[2]Tasa de Falla'!E33</f>
        <v>132</v>
      </c>
      <c r="F33" s="162">
        <f>'[2]Tasa de Falla'!F33</f>
        <v>121.5</v>
      </c>
      <c r="G33" s="161">
        <f>IF('[3]Tasa de Falla'!FB33="","",'[3]Tasa de Falla'!FB33)</f>
      </c>
      <c r="H33" s="161">
        <f>IF('[3]Tasa de Falla'!FC33="","",'[3]Tasa de Falla'!FC33)</f>
      </c>
      <c r="I33" s="161">
        <f>IF('[3]Tasa de Falla'!FD33="","",'[3]Tasa de Falla'!FD33)</f>
      </c>
      <c r="J33" s="161">
        <f>IF('[3]Tasa de Falla'!FE33="","",'[3]Tasa de Falla'!FE33)</f>
        <v>1</v>
      </c>
      <c r="K33" s="161">
        <f>IF('[3]Tasa de Falla'!FF33="","",'[3]Tasa de Falla'!FF33)</f>
      </c>
      <c r="L33" s="161">
        <f>IF('[3]Tasa de Falla'!FG33="","",'[3]Tasa de Falla'!FG33)</f>
        <v>1</v>
      </c>
      <c r="M33" s="161">
        <f>IF('[3]Tasa de Falla'!FH33="","",'[3]Tasa de Falla'!FH33)</f>
      </c>
      <c r="N33" s="161">
        <f>IF('[3]Tasa de Falla'!FI33="","",'[3]Tasa de Falla'!FI33)</f>
      </c>
      <c r="O33" s="161">
        <f>IF('[3]Tasa de Falla'!FJ33="","",'[3]Tasa de Falla'!FJ33)</f>
      </c>
      <c r="P33" s="161">
        <f>IF('[3]Tasa de Falla'!FK33="","",'[3]Tasa de Falla'!FK33)</f>
      </c>
      <c r="Q33" s="161">
        <f>IF('[3]Tasa de Falla'!FL33="","",'[3]Tasa de Falla'!FL33)</f>
      </c>
      <c r="R33" s="161">
        <f>IF('[3]Tasa de Falla'!FM33="","",'[3]Tasa de Falla'!FM33)</f>
      </c>
      <c r="S33" s="168"/>
      <c r="T33" s="164"/>
    </row>
    <row r="34" spans="2:20" ht="15" customHeight="1">
      <c r="B34" s="142"/>
      <c r="C34" s="165">
        <f>'[2]Tasa de Falla'!C34</f>
        <v>18</v>
      </c>
      <c r="D34" s="166" t="str">
        <f>'[2]Tasa de Falla'!D34</f>
        <v>BARRIO SAN MARTIN - A CONEXION "T"</v>
      </c>
      <c r="E34" s="166">
        <f>'[2]Tasa de Falla'!E34</f>
        <v>132</v>
      </c>
      <c r="F34" s="167">
        <f>'[2]Tasa de Falla'!F34</f>
        <v>7.5</v>
      </c>
      <c r="G34" s="166" t="str">
        <f>IF('[3]Tasa de Falla'!FB34="","",'[3]Tasa de Falla'!FB34)</f>
        <v>XXXX</v>
      </c>
      <c r="H34" s="166" t="str">
        <f>IF('[3]Tasa de Falla'!FC34="","",'[3]Tasa de Falla'!FC34)</f>
        <v>XXXX</v>
      </c>
      <c r="I34" s="166" t="str">
        <f>IF('[3]Tasa de Falla'!FD34="","",'[3]Tasa de Falla'!FD34)</f>
        <v>XXXX</v>
      </c>
      <c r="J34" s="166" t="str">
        <f>IF('[3]Tasa de Falla'!FE34="","",'[3]Tasa de Falla'!FE34)</f>
        <v>XXXX</v>
      </c>
      <c r="K34" s="166" t="str">
        <f>IF('[3]Tasa de Falla'!FF34="","",'[3]Tasa de Falla'!FF34)</f>
        <v>XXXX</v>
      </c>
      <c r="L34" s="166" t="str">
        <f>IF('[3]Tasa de Falla'!FG34="","",'[3]Tasa de Falla'!FG34)</f>
        <v>XXXX</v>
      </c>
      <c r="M34" s="166" t="str">
        <f>IF('[3]Tasa de Falla'!FH34="","",'[3]Tasa de Falla'!FH34)</f>
        <v>XXXX</v>
      </c>
      <c r="N34" s="166" t="str">
        <f>IF('[3]Tasa de Falla'!FI34="","",'[3]Tasa de Falla'!FI34)</f>
        <v>XXXX</v>
      </c>
      <c r="O34" s="166" t="str">
        <f>IF('[3]Tasa de Falla'!FJ34="","",'[3]Tasa de Falla'!FJ34)</f>
        <v>XXXX</v>
      </c>
      <c r="P34" s="166" t="str">
        <f>IF('[3]Tasa de Falla'!FK34="","",'[3]Tasa de Falla'!FK34)</f>
        <v>XXXX</v>
      </c>
      <c r="Q34" s="166" t="str">
        <f>IF('[3]Tasa de Falla'!FL34="","",'[3]Tasa de Falla'!FL34)</f>
        <v>XXXX</v>
      </c>
      <c r="R34" s="166" t="str">
        <f>IF('[3]Tasa de Falla'!FM34="","",'[3]Tasa de Falla'!FM34)</f>
        <v>XXXX</v>
      </c>
      <c r="S34" s="168"/>
      <c r="T34" s="164"/>
    </row>
    <row r="35" spans="2:20" ht="15" customHeight="1">
      <c r="B35" s="142"/>
      <c r="C35" s="160">
        <f>'[2]Tasa de Falla'!C35</f>
        <v>19</v>
      </c>
      <c r="D35" s="161" t="str">
        <f>'[2]Tasa de Falla'!D35</f>
        <v>PICO TRUNCADO I - LAS HERAS</v>
      </c>
      <c r="E35" s="161">
        <f>'[2]Tasa de Falla'!E35</f>
        <v>132</v>
      </c>
      <c r="F35" s="162">
        <f>'[2]Tasa de Falla'!F35</f>
        <v>82.5</v>
      </c>
      <c r="G35" s="161">
        <f>IF('[3]Tasa de Falla'!FB35="","",'[3]Tasa de Falla'!FB35)</f>
      </c>
      <c r="H35" s="161">
        <f>IF('[3]Tasa de Falla'!FC35="","",'[3]Tasa de Falla'!FC35)</f>
      </c>
      <c r="I35" s="161">
        <f>IF('[3]Tasa de Falla'!FD35="","",'[3]Tasa de Falla'!FD35)</f>
      </c>
      <c r="J35" s="161">
        <f>IF('[3]Tasa de Falla'!FE35="","",'[3]Tasa de Falla'!FE35)</f>
      </c>
      <c r="K35" s="161">
        <f>IF('[3]Tasa de Falla'!FF35="","",'[3]Tasa de Falla'!FF35)</f>
      </c>
      <c r="L35" s="161">
        <f>IF('[3]Tasa de Falla'!FG35="","",'[3]Tasa de Falla'!FG35)</f>
      </c>
      <c r="M35" s="161">
        <f>IF('[3]Tasa de Falla'!FH35="","",'[3]Tasa de Falla'!FH35)</f>
        <v>2</v>
      </c>
      <c r="N35" s="161">
        <f>IF('[3]Tasa de Falla'!FI35="","",'[3]Tasa de Falla'!FI35)</f>
      </c>
      <c r="O35" s="161">
        <f>IF('[3]Tasa de Falla'!FJ35="","",'[3]Tasa de Falla'!FJ35)</f>
      </c>
      <c r="P35" s="161">
        <f>IF('[3]Tasa de Falla'!FK35="","",'[3]Tasa de Falla'!FK35)</f>
      </c>
      <c r="Q35" s="161">
        <f>IF('[3]Tasa de Falla'!FL35="","",'[3]Tasa de Falla'!FL35)</f>
      </c>
      <c r="R35" s="161">
        <f>IF('[3]Tasa de Falla'!FM35="","",'[3]Tasa de Falla'!FM35)</f>
      </c>
      <c r="S35" s="168"/>
      <c r="T35" s="164"/>
    </row>
    <row r="36" spans="2:20" ht="15" customHeight="1">
      <c r="B36" s="142"/>
      <c r="C36" s="165">
        <f>'[2]Tasa de Falla'!C36</f>
        <v>20</v>
      </c>
      <c r="D36" s="166" t="str">
        <f>'[2]Tasa de Falla'!D36</f>
        <v>LAS HERAS - LOS PERALES</v>
      </c>
      <c r="E36" s="166">
        <f>'[2]Tasa de Falla'!E36</f>
        <v>132</v>
      </c>
      <c r="F36" s="167">
        <f>'[2]Tasa de Falla'!F36</f>
        <v>47</v>
      </c>
      <c r="G36" s="166">
        <f>IF('[3]Tasa de Falla'!FB36="","",'[3]Tasa de Falla'!FB36)</f>
      </c>
      <c r="H36" s="166">
        <f>IF('[3]Tasa de Falla'!FC36="","",'[3]Tasa de Falla'!FC36)</f>
      </c>
      <c r="I36" s="166">
        <f>IF('[3]Tasa de Falla'!FD36="","",'[3]Tasa de Falla'!FD36)</f>
      </c>
      <c r="J36" s="166">
        <f>IF('[3]Tasa de Falla'!FE36="","",'[3]Tasa de Falla'!FE36)</f>
      </c>
      <c r="K36" s="166">
        <f>IF('[3]Tasa de Falla'!FF36="","",'[3]Tasa de Falla'!FF36)</f>
      </c>
      <c r="L36" s="166">
        <f>IF('[3]Tasa de Falla'!FG36="","",'[3]Tasa de Falla'!FG36)</f>
      </c>
      <c r="M36" s="166">
        <f>IF('[3]Tasa de Falla'!FH36="","",'[3]Tasa de Falla'!FH36)</f>
      </c>
      <c r="N36" s="166">
        <f>IF('[3]Tasa de Falla'!FI36="","",'[3]Tasa de Falla'!FI36)</f>
      </c>
      <c r="O36" s="166">
        <f>IF('[3]Tasa de Falla'!FJ36="","",'[3]Tasa de Falla'!FJ36)</f>
      </c>
      <c r="P36" s="166">
        <f>IF('[3]Tasa de Falla'!FK36="","",'[3]Tasa de Falla'!FK36)</f>
      </c>
      <c r="Q36" s="166">
        <f>IF('[3]Tasa de Falla'!FL36="","",'[3]Tasa de Falla'!FL36)</f>
      </c>
      <c r="R36" s="166">
        <f>IF('[3]Tasa de Falla'!FM36="","",'[3]Tasa de Falla'!FM36)</f>
        <v>1</v>
      </c>
      <c r="S36" s="168"/>
      <c r="T36" s="164"/>
    </row>
    <row r="37" spans="2:20" ht="15" customHeight="1">
      <c r="B37" s="142"/>
      <c r="C37" s="160">
        <f>'[2]Tasa de Falla'!C37</f>
        <v>21</v>
      </c>
      <c r="D37" s="161" t="str">
        <f>'[2]Tasa de Falla'!D37</f>
        <v>N. P. MADRYN - P. MADRYN 330 kV</v>
      </c>
      <c r="E37" s="161">
        <f>'[2]Tasa de Falla'!E37</f>
        <v>330</v>
      </c>
      <c r="F37" s="162">
        <f>'[2]Tasa de Falla'!F37</f>
        <v>0.47</v>
      </c>
      <c r="G37" s="161" t="str">
        <f>IF('[3]Tasa de Falla'!FB37="","",'[3]Tasa de Falla'!FB37)</f>
        <v>XXXX</v>
      </c>
      <c r="H37" s="161" t="str">
        <f>IF('[3]Tasa de Falla'!FC37="","",'[3]Tasa de Falla'!FC37)</f>
        <v>XXXX</v>
      </c>
      <c r="I37" s="161" t="str">
        <f>IF('[3]Tasa de Falla'!FD37="","",'[3]Tasa de Falla'!FD37)</f>
        <v>XXXX</v>
      </c>
      <c r="J37" s="161" t="str">
        <f>IF('[3]Tasa de Falla'!FE37="","",'[3]Tasa de Falla'!FE37)</f>
        <v>XXXX</v>
      </c>
      <c r="K37" s="161" t="str">
        <f>IF('[3]Tasa de Falla'!FF37="","",'[3]Tasa de Falla'!FF37)</f>
        <v>XXXX</v>
      </c>
      <c r="L37" s="161" t="str">
        <f>IF('[3]Tasa de Falla'!FG37="","",'[3]Tasa de Falla'!FG37)</f>
        <v>XXXX</v>
      </c>
      <c r="M37" s="161" t="str">
        <f>IF('[3]Tasa de Falla'!FH37="","",'[3]Tasa de Falla'!FH37)</f>
        <v>XXXX</v>
      </c>
      <c r="N37" s="161" t="str">
        <f>IF('[3]Tasa de Falla'!FI37="","",'[3]Tasa de Falla'!FI37)</f>
        <v>XXXX</v>
      </c>
      <c r="O37" s="161" t="str">
        <f>IF('[3]Tasa de Falla'!FJ37="","",'[3]Tasa de Falla'!FJ37)</f>
        <v>XXXX</v>
      </c>
      <c r="P37" s="161" t="str">
        <f>IF('[3]Tasa de Falla'!FK37="","",'[3]Tasa de Falla'!FK37)</f>
        <v>XXXX</v>
      </c>
      <c r="Q37" s="161" t="str">
        <f>IF('[3]Tasa de Falla'!FL37="","",'[3]Tasa de Falla'!FL37)</f>
        <v>XXXX</v>
      </c>
      <c r="R37" s="161" t="str">
        <f>IF('[3]Tasa de Falla'!FM37="","",'[3]Tasa de Falla'!FM37)</f>
        <v>XXXX</v>
      </c>
      <c r="S37" s="168"/>
      <c r="T37" s="164"/>
    </row>
    <row r="38" spans="2:20" ht="15" customHeight="1">
      <c r="B38" s="142"/>
      <c r="C38" s="165">
        <f>'[2]Tasa de Falla'!C38</f>
        <v>31</v>
      </c>
      <c r="D38" s="166" t="str">
        <f>'[2]Tasa de Falla'!D38</f>
        <v>LAS HERAS - MINA SAN JOSE</v>
      </c>
      <c r="E38" s="166">
        <f>'[2]Tasa de Falla'!E38</f>
        <v>132</v>
      </c>
      <c r="F38" s="167">
        <f>'[2]Tasa de Falla'!F38</f>
        <v>128</v>
      </c>
      <c r="G38" s="166" t="str">
        <f>IF('[3]Tasa de Falla'!FB38="","",'[3]Tasa de Falla'!FB38)</f>
        <v>XXXX</v>
      </c>
      <c r="H38" s="166" t="str">
        <f>IF('[3]Tasa de Falla'!FC38="","",'[3]Tasa de Falla'!FC38)</f>
        <v>XXXX</v>
      </c>
      <c r="I38" s="166" t="str">
        <f>IF('[3]Tasa de Falla'!FD38="","",'[3]Tasa de Falla'!FD38)</f>
        <v>XXXX</v>
      </c>
      <c r="J38" s="166" t="str">
        <f>IF('[3]Tasa de Falla'!FE38="","",'[3]Tasa de Falla'!FE38)</f>
        <v>XXXX</v>
      </c>
      <c r="K38" s="166" t="str">
        <f>IF('[3]Tasa de Falla'!FF38="","",'[3]Tasa de Falla'!FF38)</f>
        <v>XXXX</v>
      </c>
      <c r="L38" s="166" t="str">
        <f>IF('[3]Tasa de Falla'!FG38="","",'[3]Tasa de Falla'!FG38)</f>
        <v>XXXX</v>
      </c>
      <c r="M38" s="166" t="str">
        <f>IF('[3]Tasa de Falla'!FH38="","",'[3]Tasa de Falla'!FH38)</f>
        <v>XXXX</v>
      </c>
      <c r="N38" s="166" t="str">
        <f>IF('[3]Tasa de Falla'!FI38="","",'[3]Tasa de Falla'!FI38)</f>
        <v>XXXX</v>
      </c>
      <c r="O38" s="166" t="str">
        <f>IF('[3]Tasa de Falla'!FJ38="","",'[3]Tasa de Falla'!FJ38)</f>
        <v>XXXX</v>
      </c>
      <c r="P38" s="166" t="str">
        <f>IF('[3]Tasa de Falla'!FK38="","",'[3]Tasa de Falla'!FK38)</f>
        <v>XXXX</v>
      </c>
      <c r="Q38" s="166" t="str">
        <f>IF('[3]Tasa de Falla'!FL38="","",'[3]Tasa de Falla'!FL38)</f>
        <v>XXXX</v>
      </c>
      <c r="R38" s="166" t="str">
        <f>IF('[3]Tasa de Falla'!FM38="","",'[3]Tasa de Falla'!FM38)</f>
        <v>XXXX</v>
      </c>
      <c r="S38" s="168"/>
      <c r="T38" s="164"/>
    </row>
    <row r="39" spans="2:20" ht="15" customHeight="1">
      <c r="B39" s="142"/>
      <c r="C39" s="160">
        <f>'[2]Tasa de Falla'!C39</f>
        <v>27</v>
      </c>
      <c r="D39" s="161" t="str">
        <f>'[2]Tasa de Falla'!D39</f>
        <v>PAMPA DEL CASTILLO - EL TORDILLO</v>
      </c>
      <c r="E39" s="161">
        <f>'[2]Tasa de Falla'!E39</f>
        <v>132</v>
      </c>
      <c r="F39" s="162">
        <f>'[2]Tasa de Falla'!F39</f>
        <v>8.9</v>
      </c>
      <c r="G39" s="161">
        <f>IF('[3]Tasa de Falla'!FB39="","",'[3]Tasa de Falla'!FB39)</f>
      </c>
      <c r="H39" s="161">
        <f>IF('[3]Tasa de Falla'!FC39="","",'[3]Tasa de Falla'!FC39)</f>
      </c>
      <c r="I39" s="161">
        <f>IF('[3]Tasa de Falla'!FD39="","",'[3]Tasa de Falla'!FD39)</f>
      </c>
      <c r="J39" s="161">
        <f>IF('[3]Tasa de Falla'!FE39="","",'[3]Tasa de Falla'!FE39)</f>
      </c>
      <c r="K39" s="161">
        <f>IF('[3]Tasa de Falla'!FF39="","",'[3]Tasa de Falla'!FF39)</f>
      </c>
      <c r="L39" s="161">
        <f>IF('[3]Tasa de Falla'!FG39="","",'[3]Tasa de Falla'!FG39)</f>
      </c>
      <c r="M39" s="161">
        <f>IF('[3]Tasa de Falla'!FH39="","",'[3]Tasa de Falla'!FH39)</f>
      </c>
      <c r="N39" s="161">
        <f>IF('[3]Tasa de Falla'!FI39="","",'[3]Tasa de Falla'!FI39)</f>
      </c>
      <c r="O39" s="161">
        <f>IF('[3]Tasa de Falla'!FJ39="","",'[3]Tasa de Falla'!FJ39)</f>
      </c>
      <c r="P39" s="161">
        <f>IF('[3]Tasa de Falla'!FK39="","",'[3]Tasa de Falla'!FK39)</f>
      </c>
      <c r="Q39" s="161">
        <f>IF('[3]Tasa de Falla'!FL39="","",'[3]Tasa de Falla'!FL39)</f>
      </c>
      <c r="R39" s="161">
        <f>IF('[3]Tasa de Falla'!FM39="","",'[3]Tasa de Falla'!FM39)</f>
        <v>1</v>
      </c>
      <c r="S39" s="168"/>
      <c r="T39" s="164"/>
    </row>
    <row r="40" spans="2:20" ht="15" customHeight="1">
      <c r="B40" s="142"/>
      <c r="C40" s="165">
        <f>'[2]Tasa de Falla'!C40</f>
        <v>28</v>
      </c>
      <c r="D40" s="166" t="str">
        <f>'[2]Tasa de Falla'!D40</f>
        <v>PLANTA ALUMINIO APPA - PUERTO MADRYN 3</v>
      </c>
      <c r="E40" s="166">
        <f>'[2]Tasa de Falla'!E40</f>
        <v>330</v>
      </c>
      <c r="F40" s="167">
        <f>'[2]Tasa de Falla'!F40</f>
        <v>4.9</v>
      </c>
      <c r="G40" s="166">
        <f>IF('[3]Tasa de Falla'!FB40="","",'[3]Tasa de Falla'!FB40)</f>
      </c>
      <c r="H40" s="166">
        <f>IF('[3]Tasa de Falla'!FC40="","",'[3]Tasa de Falla'!FC40)</f>
      </c>
      <c r="I40" s="166">
        <f>IF('[3]Tasa de Falla'!FD40="","",'[3]Tasa de Falla'!FD40)</f>
      </c>
      <c r="J40" s="166">
        <f>IF('[3]Tasa de Falla'!FE40="","",'[3]Tasa de Falla'!FE40)</f>
      </c>
      <c r="K40" s="166">
        <f>IF('[3]Tasa de Falla'!FF40="","",'[3]Tasa de Falla'!FF40)</f>
      </c>
      <c r="L40" s="166">
        <f>IF('[3]Tasa de Falla'!FG40="","",'[3]Tasa de Falla'!FG40)</f>
      </c>
      <c r="M40" s="166">
        <f>IF('[3]Tasa de Falla'!FH40="","",'[3]Tasa de Falla'!FH40)</f>
      </c>
      <c r="N40" s="166">
        <f>IF('[3]Tasa de Falla'!FI40="","",'[3]Tasa de Falla'!FI40)</f>
      </c>
      <c r="O40" s="166">
        <f>IF('[3]Tasa de Falla'!FJ40="","",'[3]Tasa de Falla'!FJ40)</f>
      </c>
      <c r="P40" s="166">
        <f>IF('[3]Tasa de Falla'!FK40="","",'[3]Tasa de Falla'!FK40)</f>
      </c>
      <c r="Q40" s="166">
        <f>IF('[3]Tasa de Falla'!FL40="","",'[3]Tasa de Falla'!FL40)</f>
      </c>
      <c r="R40" s="166">
        <f>IF('[3]Tasa de Falla'!FM40="","",'[3]Tasa de Falla'!FM40)</f>
      </c>
      <c r="S40" s="168"/>
      <c r="T40" s="164"/>
    </row>
    <row r="41" spans="2:20" ht="15" customHeight="1">
      <c r="B41" s="142"/>
      <c r="C41" s="160">
        <f>'[2]Tasa de Falla'!C41</f>
        <v>30</v>
      </c>
      <c r="D41" s="161" t="str">
        <f>'[2]Tasa de Falla'!D41</f>
        <v>TRELEW - RAWSON</v>
      </c>
      <c r="E41" s="161">
        <f>'[2]Tasa de Falla'!E41</f>
        <v>132</v>
      </c>
      <c r="F41" s="162">
        <f>'[2]Tasa de Falla'!F41</f>
        <v>21.8</v>
      </c>
      <c r="G41" s="161" t="str">
        <f>IF('[3]Tasa de Falla'!FB41="","",'[3]Tasa de Falla'!FB41)</f>
        <v>XXXX</v>
      </c>
      <c r="H41" s="161" t="str">
        <f>IF('[3]Tasa de Falla'!FC41="","",'[3]Tasa de Falla'!FC41)</f>
        <v>XXXX</v>
      </c>
      <c r="I41" s="161" t="str">
        <f>IF('[3]Tasa de Falla'!FD41="","",'[3]Tasa de Falla'!FD41)</f>
        <v>XXXX</v>
      </c>
      <c r="J41" s="161" t="str">
        <f>IF('[3]Tasa de Falla'!FE41="","",'[3]Tasa de Falla'!FE41)</f>
        <v>XXXX</v>
      </c>
      <c r="K41" s="161" t="str">
        <f>IF('[3]Tasa de Falla'!FF41="","",'[3]Tasa de Falla'!FF41)</f>
        <v>XXXX</v>
      </c>
      <c r="L41" s="161" t="str">
        <f>IF('[3]Tasa de Falla'!FG41="","",'[3]Tasa de Falla'!FG41)</f>
        <v>XXXX</v>
      </c>
      <c r="M41" s="161" t="str">
        <f>IF('[3]Tasa de Falla'!FH41="","",'[3]Tasa de Falla'!FH41)</f>
        <v>XXXX</v>
      </c>
      <c r="N41" s="161" t="str">
        <f>IF('[3]Tasa de Falla'!FI41="","",'[3]Tasa de Falla'!FI41)</f>
        <v>XXXX</v>
      </c>
      <c r="O41" s="161" t="str">
        <f>IF('[3]Tasa de Falla'!FJ41="","",'[3]Tasa de Falla'!FJ41)</f>
        <v>XXXX</v>
      </c>
      <c r="P41" s="161" t="str">
        <f>IF('[3]Tasa de Falla'!FK41="","",'[3]Tasa de Falla'!FK41)</f>
        <v>XXXX</v>
      </c>
      <c r="Q41" s="161" t="str">
        <f>IF('[3]Tasa de Falla'!FL41="","",'[3]Tasa de Falla'!FL41)</f>
        <v>XXXX</v>
      </c>
      <c r="R41" s="161" t="str">
        <f>IF('[3]Tasa de Falla'!FM41="","",'[3]Tasa de Falla'!FM41)</f>
        <v>XXXX</v>
      </c>
      <c r="S41" s="168"/>
      <c r="T41" s="164"/>
    </row>
    <row r="42" spans="2:20" ht="15" customHeight="1">
      <c r="B42" s="142"/>
      <c r="C42" s="165">
        <f>'[2]Tasa de Falla'!C42</f>
        <v>37</v>
      </c>
      <c r="D42" s="166" t="str">
        <f>'[2]Tasa de Falla'!D42</f>
        <v>PICO TRUNCADO 1 - SANTA CRUZ NORTE     1</v>
      </c>
      <c r="E42" s="166">
        <f>'[2]Tasa de Falla'!E42</f>
        <v>132</v>
      </c>
      <c r="F42" s="167">
        <f>'[2]Tasa de Falla'!F42</f>
        <v>2.5</v>
      </c>
      <c r="G42" s="166" t="str">
        <f>IF('[3]Tasa de Falla'!FB42="","",'[3]Tasa de Falla'!FB42)</f>
        <v>XXXX</v>
      </c>
      <c r="H42" s="166" t="str">
        <f>IF('[3]Tasa de Falla'!FC42="","",'[3]Tasa de Falla'!FC42)</f>
        <v>XXXX</v>
      </c>
      <c r="I42" s="166" t="str">
        <f>IF('[3]Tasa de Falla'!FD42="","",'[3]Tasa de Falla'!FD42)</f>
        <v>XXXX</v>
      </c>
      <c r="J42" s="166" t="str">
        <f>IF('[3]Tasa de Falla'!FE42="","",'[3]Tasa de Falla'!FE42)</f>
        <v>XXXX</v>
      </c>
      <c r="K42" s="166" t="str">
        <f>IF('[3]Tasa de Falla'!FF42="","",'[3]Tasa de Falla'!FF42)</f>
        <v>XXXX</v>
      </c>
      <c r="L42" s="166" t="str">
        <f>IF('[3]Tasa de Falla'!FG42="","",'[3]Tasa de Falla'!FG42)</f>
        <v>XXXX</v>
      </c>
      <c r="M42" s="166" t="str">
        <f>IF('[3]Tasa de Falla'!FH42="","",'[3]Tasa de Falla'!FH42)</f>
        <v>XXXX</v>
      </c>
      <c r="N42" s="166" t="str">
        <f>IF('[3]Tasa de Falla'!FI42="","",'[3]Tasa de Falla'!FI42)</f>
        <v>XXXX</v>
      </c>
      <c r="O42" s="166" t="str">
        <f>IF('[3]Tasa de Falla'!FJ42="","",'[3]Tasa de Falla'!FJ42)</f>
        <v>XXXX</v>
      </c>
      <c r="P42" s="166" t="str">
        <f>IF('[3]Tasa de Falla'!FK42="","",'[3]Tasa de Falla'!FK42)</f>
        <v>XXXX</v>
      </c>
      <c r="Q42" s="166" t="str">
        <f>IF('[3]Tasa de Falla'!FL42="","",'[3]Tasa de Falla'!FL42)</f>
        <v>XXXX</v>
      </c>
      <c r="R42" s="166" t="str">
        <f>IF('[3]Tasa de Falla'!FM42="","",'[3]Tasa de Falla'!FM42)</f>
        <v>XXXX</v>
      </c>
      <c r="S42" s="168"/>
      <c r="T42" s="164"/>
    </row>
    <row r="43" spans="2:20" ht="15" customHeight="1">
      <c r="B43" s="142"/>
      <c r="C43" s="160">
        <f>'[2]Tasa de Falla'!C43</f>
        <v>38</v>
      </c>
      <c r="D43" s="161" t="str">
        <f>'[2]Tasa de Falla'!D43</f>
        <v>PICO TRUNCADO 1 - SANTA CRUZ NORTE     2</v>
      </c>
      <c r="E43" s="161">
        <f>'[2]Tasa de Falla'!E43</f>
        <v>132</v>
      </c>
      <c r="F43" s="162">
        <f>'[2]Tasa de Falla'!F43</f>
        <v>2.5</v>
      </c>
      <c r="G43" s="161" t="str">
        <f>IF('[3]Tasa de Falla'!FB43="","",'[3]Tasa de Falla'!FB43)</f>
        <v>XXXX</v>
      </c>
      <c r="H43" s="161" t="str">
        <f>IF('[3]Tasa de Falla'!FC43="","",'[3]Tasa de Falla'!FC43)</f>
        <v>XXXX</v>
      </c>
      <c r="I43" s="161" t="str">
        <f>IF('[3]Tasa de Falla'!FD43="","",'[3]Tasa de Falla'!FD43)</f>
        <v>XXXX</v>
      </c>
      <c r="J43" s="161" t="str">
        <f>IF('[3]Tasa de Falla'!FE43="","",'[3]Tasa de Falla'!FE43)</f>
        <v>XXXX</v>
      </c>
      <c r="K43" s="161" t="str">
        <f>IF('[3]Tasa de Falla'!FF43="","",'[3]Tasa de Falla'!FF43)</f>
        <v>XXXX</v>
      </c>
      <c r="L43" s="161" t="str">
        <f>IF('[3]Tasa de Falla'!FG43="","",'[3]Tasa de Falla'!FG43)</f>
        <v>XXXX</v>
      </c>
      <c r="M43" s="161" t="str">
        <f>IF('[3]Tasa de Falla'!FH43="","",'[3]Tasa de Falla'!FH43)</f>
        <v>XXXX</v>
      </c>
      <c r="N43" s="161" t="str">
        <f>IF('[3]Tasa de Falla'!FI43="","",'[3]Tasa de Falla'!FI43)</f>
        <v>XXXX</v>
      </c>
      <c r="O43" s="161" t="str">
        <f>IF('[3]Tasa de Falla'!FJ43="","",'[3]Tasa de Falla'!FJ43)</f>
        <v>XXXX</v>
      </c>
      <c r="P43" s="161" t="str">
        <f>IF('[3]Tasa de Falla'!FK43="","",'[3]Tasa de Falla'!FK43)</f>
        <v>XXXX</v>
      </c>
      <c r="Q43" s="161" t="str">
        <f>IF('[3]Tasa de Falla'!FL43="","",'[3]Tasa de Falla'!FL43)</f>
        <v>XXXX</v>
      </c>
      <c r="R43" s="161" t="str">
        <f>IF('[3]Tasa de Falla'!FM43="","",'[3]Tasa de Falla'!FM43)</f>
        <v>XXXX</v>
      </c>
      <c r="S43" s="168"/>
      <c r="T43" s="164"/>
    </row>
    <row r="44" spans="2:20" ht="15" customHeight="1">
      <c r="B44" s="142"/>
      <c r="C44" s="165">
        <f>'[2]Tasa de Falla'!C44</f>
        <v>39</v>
      </c>
      <c r="D44" s="166" t="str">
        <f>'[2]Tasa de Falla'!D44</f>
        <v>LAS HERAS - SANTA CRUZ NORTE</v>
      </c>
      <c r="E44" s="166">
        <f>'[2]Tasa de Falla'!E44</f>
        <v>132</v>
      </c>
      <c r="F44" s="167">
        <f>'[2]Tasa de Falla'!F44</f>
        <v>80</v>
      </c>
      <c r="G44" s="166" t="str">
        <f>IF('[3]Tasa de Falla'!FB44="","",'[3]Tasa de Falla'!FB44)</f>
        <v>XXXX</v>
      </c>
      <c r="H44" s="166" t="str">
        <f>IF('[3]Tasa de Falla'!FC44="","",'[3]Tasa de Falla'!FC44)</f>
        <v>XXXX</v>
      </c>
      <c r="I44" s="166" t="str">
        <f>IF('[3]Tasa de Falla'!FD44="","",'[3]Tasa de Falla'!FD44)</f>
        <v>XXXX</v>
      </c>
      <c r="J44" s="166" t="str">
        <f>IF('[3]Tasa de Falla'!FE44="","",'[3]Tasa de Falla'!FE44)</f>
        <v>XXXX</v>
      </c>
      <c r="K44" s="166" t="str">
        <f>IF('[3]Tasa de Falla'!FF44="","",'[3]Tasa de Falla'!FF44)</f>
        <v>XXXX</v>
      </c>
      <c r="L44" s="166" t="str">
        <f>IF('[3]Tasa de Falla'!FG44="","",'[3]Tasa de Falla'!FG44)</f>
        <v>XXXX</v>
      </c>
      <c r="M44" s="166" t="str">
        <f>IF('[3]Tasa de Falla'!FH44="","",'[3]Tasa de Falla'!FH44)</f>
        <v>XXXX</v>
      </c>
      <c r="N44" s="166" t="str">
        <f>IF('[3]Tasa de Falla'!FI44="","",'[3]Tasa de Falla'!FI44)</f>
        <v>XXXX</v>
      </c>
      <c r="O44" s="166" t="str">
        <f>IF('[3]Tasa de Falla'!FJ44="","",'[3]Tasa de Falla'!FJ44)</f>
        <v>XXXX</v>
      </c>
      <c r="P44" s="166" t="str">
        <f>IF('[3]Tasa de Falla'!FK44="","",'[3]Tasa de Falla'!FK44)</f>
        <v>XXXX</v>
      </c>
      <c r="Q44" s="166" t="str">
        <f>IF('[3]Tasa de Falla'!FL44="","",'[3]Tasa de Falla'!FL44)</f>
        <v>XXXX</v>
      </c>
      <c r="R44" s="166" t="str">
        <f>IF('[3]Tasa de Falla'!FM44="","",'[3]Tasa de Falla'!FM44)</f>
        <v>XXXX</v>
      </c>
      <c r="S44" s="168"/>
      <c r="T44" s="164"/>
    </row>
    <row r="45" spans="2:20" ht="15" customHeight="1">
      <c r="B45" s="142"/>
      <c r="C45" s="160">
        <f>IF('[1]Tasa de Falla'!C45=0,"",'[1]Tasa de Falla'!C45)</f>
      </c>
      <c r="D45" s="161">
        <f>IF('[1]Tasa de Falla'!D45=0,"",'[1]Tasa de Falla'!D45)</f>
      </c>
      <c r="E45" s="161">
        <f>IF('[1]Tasa de Falla'!E45=0,"",'[1]Tasa de Falla'!E45)</f>
      </c>
      <c r="F45" s="162">
        <f>IF('[1]Tasa de Falla'!F45=0,"",'[1]Tasa de Falla'!F45)</f>
      </c>
      <c r="G45" s="161">
        <f>IF('[1]Tasa de Falla'!FH45=0,"",'[1]Tasa de Falla'!FH45)</f>
      </c>
      <c r="H45" s="161">
        <f>IF('[1]Tasa de Falla'!FI45=0,"",'[1]Tasa de Falla'!FI45)</f>
      </c>
      <c r="I45" s="161">
        <f>IF('[1]Tasa de Falla'!FJ45=0,"",'[1]Tasa de Falla'!FJ45)</f>
      </c>
      <c r="J45" s="161">
        <f>IF('[1]Tasa de Falla'!FK45=0,"",'[1]Tasa de Falla'!FK45)</f>
      </c>
      <c r="K45" s="161">
        <f>IF('[1]Tasa de Falla'!FL45=0,"",'[1]Tasa de Falla'!FL45)</f>
      </c>
      <c r="L45" s="161">
        <f>IF('[1]Tasa de Falla'!FM45=0,"",'[1]Tasa de Falla'!FM45)</f>
      </c>
      <c r="M45" s="161">
        <f>IF('[1]Tasa de Falla'!FN45=0,"",'[1]Tasa de Falla'!FN45)</f>
      </c>
      <c r="N45" s="161">
        <f>IF('[1]Tasa de Falla'!FO45=0,"",'[1]Tasa de Falla'!FO45)</f>
      </c>
      <c r="O45" s="161">
        <f>IF('[1]Tasa de Falla'!FP45=0,"",'[1]Tasa de Falla'!FP45)</f>
      </c>
      <c r="P45" s="161">
        <f>IF('[1]Tasa de Falla'!FQ45=0,"",'[1]Tasa de Falla'!FQ45)</f>
      </c>
      <c r="Q45" s="161">
        <f>IF('[1]Tasa de Falla'!FR45=0,"",'[1]Tasa de Falla'!FR45)</f>
      </c>
      <c r="R45" s="161">
        <f>IF('[1]Tasa de Falla'!FS45=0,"",'[1]Tasa de Falla'!FS45)</f>
      </c>
      <c r="S45" s="168"/>
      <c r="T45" s="164"/>
    </row>
    <row r="46" spans="2:20" ht="15" customHeight="1" thickBot="1">
      <c r="B46" s="142"/>
      <c r="C46" s="169"/>
      <c r="D46" s="170"/>
      <c r="E46" s="171"/>
      <c r="F46" s="172"/>
      <c r="G46" s="171">
        <f>IF('[1]Tasa de Falla'!GF51=0,"",'[1]Tasa de Falla'!GF51)</f>
      </c>
      <c r="H46" s="171">
        <f>IF('[1]Tasa de Falla'!GG51=0,"",'[1]Tasa de Falla'!GG51)</f>
      </c>
      <c r="I46" s="171">
        <f>IF('[1]Tasa de Falla'!GH51=0,"",'[1]Tasa de Falla'!GH51)</f>
      </c>
      <c r="J46" s="171">
        <f>IF('[1]Tasa de Falla'!GI51=0,"",'[1]Tasa de Falla'!GI51)</f>
      </c>
      <c r="K46" s="171">
        <f>IF('[1]Tasa de Falla'!GJ51=0,"",'[1]Tasa de Falla'!GJ51)</f>
      </c>
      <c r="L46" s="171">
        <f>IF('[1]Tasa de Falla'!GK51=0,"",'[1]Tasa de Falla'!GK51)</f>
      </c>
      <c r="M46" s="171">
        <f>IF('[1]Tasa de Falla'!GL51=0,"",'[1]Tasa de Falla'!GL51)</f>
      </c>
      <c r="N46" s="171">
        <f>IF('[1]Tasa de Falla'!GM51=0,"",'[1]Tasa de Falla'!GM51)</f>
      </c>
      <c r="O46" s="171">
        <f>IF('[1]Tasa de Falla'!GN51=0,"",'[1]Tasa de Falla'!GN51)</f>
      </c>
      <c r="P46" s="171">
        <f>IF('[1]Tasa de Falla'!GO51=0,"",'[1]Tasa de Falla'!GO51)</f>
      </c>
      <c r="Q46" s="171">
        <f>IF('[1]Tasa de Falla'!GP51=0,"",'[1]Tasa de Falla'!GP51)</f>
      </c>
      <c r="R46" s="171">
        <f>IF('[1]Tasa de Falla'!GQ51=0,"",'[1]Tasa de Falla'!GQ51)</f>
      </c>
      <c r="S46" s="163"/>
      <c r="T46" s="164"/>
    </row>
    <row r="47" spans="2:20" ht="15" customHeight="1" thickBot="1" thickTop="1">
      <c r="B47" s="142"/>
      <c r="C47" s="173"/>
      <c r="D47" s="174"/>
      <c r="E47" s="175" t="s">
        <v>26</v>
      </c>
      <c r="F47" s="176">
        <f>SUM($F$17:$F$44)-SUMIF(R$17:R$44,"XXXX",$F$17:$F$44)</f>
        <v>2051.71</v>
      </c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63"/>
      <c r="T47" s="164"/>
    </row>
    <row r="48" spans="2:20" ht="15" customHeight="1" thickBot="1" thickTop="1">
      <c r="B48" s="142"/>
      <c r="C48" s="178"/>
      <c r="D48" s="179"/>
      <c r="E48" s="180"/>
      <c r="F48" s="181" t="s">
        <v>27</v>
      </c>
      <c r="G48" s="182">
        <f aca="true" t="shared" si="0" ref="G48:R48">SUM(G17:G46)</f>
        <v>2</v>
      </c>
      <c r="H48" s="182">
        <f t="shared" si="0"/>
        <v>1</v>
      </c>
      <c r="I48" s="182">
        <f t="shared" si="0"/>
        <v>1</v>
      </c>
      <c r="J48" s="182">
        <f t="shared" si="0"/>
        <v>1</v>
      </c>
      <c r="K48" s="182">
        <f t="shared" si="0"/>
        <v>0</v>
      </c>
      <c r="L48" s="182">
        <f t="shared" si="0"/>
        <v>3</v>
      </c>
      <c r="M48" s="182">
        <f t="shared" si="0"/>
        <v>3</v>
      </c>
      <c r="N48" s="182">
        <f t="shared" si="0"/>
        <v>2</v>
      </c>
      <c r="O48" s="182">
        <f t="shared" si="0"/>
        <v>3</v>
      </c>
      <c r="P48" s="182">
        <f t="shared" si="0"/>
        <v>0</v>
      </c>
      <c r="Q48" s="182">
        <f t="shared" si="0"/>
        <v>1</v>
      </c>
      <c r="R48" s="182">
        <f t="shared" si="0"/>
        <v>11</v>
      </c>
      <c r="S48" s="183"/>
      <c r="T48" s="184"/>
    </row>
    <row r="49" spans="2:20" ht="17.25" thickBot="1" thickTop="1">
      <c r="B49" s="142"/>
      <c r="C49" s="180"/>
      <c r="D49" s="180"/>
      <c r="E49" s="178"/>
      <c r="F49" s="185" t="s">
        <v>28</v>
      </c>
      <c r="G49" s="202">
        <f>'[3]Tasa de Falla'!FA77</f>
        <v>0.73</v>
      </c>
      <c r="H49" s="202">
        <f>'[3]Tasa de Falla'!FB77</f>
        <v>0.68</v>
      </c>
      <c r="I49" s="202">
        <f>'[3]Tasa de Falla'!FC77</f>
        <v>0.78</v>
      </c>
      <c r="J49" s="202">
        <f>'[3]Tasa de Falla'!FD77</f>
        <v>0.73</v>
      </c>
      <c r="K49" s="202">
        <f>'[3]Tasa de Falla'!FE77</f>
        <v>0.73</v>
      </c>
      <c r="L49" s="202">
        <f>'[3]Tasa de Falla'!FF77</f>
        <v>0.78</v>
      </c>
      <c r="M49" s="202">
        <f>'[3]Tasa de Falla'!FG77</f>
        <v>0.73</v>
      </c>
      <c r="N49" s="202">
        <f>'[3]Tasa de Falla'!FH77</f>
        <v>0.83</v>
      </c>
      <c r="O49" s="202">
        <f>'[3]Tasa de Falla'!FI77</f>
        <v>0.93</v>
      </c>
      <c r="P49" s="202">
        <f>'[3]Tasa de Falla'!FJ77</f>
        <v>0.93</v>
      </c>
      <c r="Q49" s="202">
        <f>'[3]Tasa de Falla'!FK77</f>
        <v>1.02</v>
      </c>
      <c r="R49" s="202">
        <f>'[3]Tasa de Falla'!FL77</f>
        <v>0.78</v>
      </c>
      <c r="S49" s="202">
        <f>SUM(G48:R48)/F47*100</f>
        <v>1.364715286273401</v>
      </c>
      <c r="T49" s="186"/>
    </row>
    <row r="50" spans="2:20" ht="18.75" customHeight="1" thickBot="1" thickTop="1">
      <c r="B50" s="142"/>
      <c r="C50" s="187" t="s">
        <v>29</v>
      </c>
      <c r="D50" s="178" t="s">
        <v>30</v>
      </c>
      <c r="E50" s="188"/>
      <c r="F50" s="189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1"/>
    </row>
    <row r="51" spans="2:20" ht="17.25" thickBot="1" thickTop="1">
      <c r="B51" s="192"/>
      <c r="C51" s="193"/>
      <c r="D51" s="194" t="s">
        <v>31</v>
      </c>
      <c r="H51" s="323" t="s">
        <v>32</v>
      </c>
      <c r="I51" s="324"/>
      <c r="J51" s="195">
        <f>S49</f>
        <v>1.364715286273401</v>
      </c>
      <c r="K51" s="325" t="s">
        <v>33</v>
      </c>
      <c r="L51" s="325"/>
      <c r="M51" s="326"/>
      <c r="N51" s="194"/>
      <c r="O51" s="194"/>
      <c r="P51" s="194"/>
      <c r="Q51" s="194"/>
      <c r="R51" s="194"/>
      <c r="S51" s="194"/>
      <c r="T51" s="147"/>
    </row>
    <row r="52" spans="2:20" ht="18.75" customHeight="1" thickBot="1">
      <c r="B52" s="196"/>
      <c r="C52" s="197"/>
      <c r="D52" s="198"/>
      <c r="E52" s="198"/>
      <c r="F52" s="199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1"/>
    </row>
    <row r="53" ht="13.5" thickTop="1"/>
  </sheetData>
  <sheetProtection/>
  <mergeCells count="2">
    <mergeCell ref="H51:I51"/>
    <mergeCell ref="K51:M51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4" r:id="rId2"/>
  <headerFooter alignWithMargins="0">
    <oddFooter>&amp;L&amp;"Times New Roman,Cursiva"&amp;7&amp;Z&amp;F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Gabriela Oyola</cp:lastModifiedBy>
  <cp:lastPrinted>2013-07-08T20:43:16Z</cp:lastPrinted>
  <dcterms:created xsi:type="dcterms:W3CDTF">1998-09-02T21:36:20Z</dcterms:created>
  <dcterms:modified xsi:type="dcterms:W3CDTF">2014-01-30T14:58:46Z</dcterms:modified>
  <cp:category/>
  <cp:version/>
  <cp:contentType/>
  <cp:contentStatus/>
</cp:coreProperties>
</file>