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23" activeTab="0"/>
  </bookViews>
  <sheets>
    <sheet name="TOT-0809" sheetId="1" r:id="rId1"/>
    <sheet name="SUP-INTESAR" sheetId="2" r:id="rId2"/>
  </sheets>
  <externalReferences>
    <externalReference r:id="rId5"/>
  </externalReferences>
  <definedNames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comments2.xml><?xml version="1.0" encoding="utf-8"?>
<comments xmlns="http://schemas.openxmlformats.org/spreadsheetml/2006/main">
  <authors>
    <author>Ing. Juan Messina</author>
  </authors>
  <commentList>
    <comment ref="M4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49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sharedStrings.xml><?xml version="1.0" encoding="utf-8"?>
<sst xmlns="http://schemas.openxmlformats.org/spreadsheetml/2006/main" count="133" uniqueCount="109">
  <si>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</si>
  <si>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</si>
  <si>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</si>
  <si>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</si>
  <si>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</si>
  <si>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</si>
  <si>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</si>
  <si>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</si>
  <si>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</si>
  <si>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</si>
  <si>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</si>
  <si>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N°</t>
  </si>
  <si>
    <t>U
[kV]</t>
  </si>
  <si>
    <t>Long.
[km]</t>
  </si>
  <si>
    <t>$/h</t>
  </si>
  <si>
    <t>Salida</t>
  </si>
  <si>
    <t>Entrada</t>
  </si>
  <si>
    <t>PENALIZ.
PROGRAM.</t>
  </si>
  <si>
    <t>REDUCC.
PROGRAM.</t>
  </si>
  <si>
    <t>RESTANTE
FORZADA</t>
  </si>
  <si>
    <t>TOTAL
PENALIZAC.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</si>
  <si>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</si>
  <si>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</si>
  <si>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</si>
  <si>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</si>
  <si>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</si>
  <si>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</si>
  <si>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</si>
  <si>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</si>
  <si>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Hs.
Indisp.</t>
  </si>
  <si>
    <t>K</t>
  </si>
  <si>
    <t>Tiempo de servicio =</t>
  </si>
  <si>
    <t>hs</t>
  </si>
  <si>
    <t>Porcentaje por Supervisión  =</t>
  </si>
  <si>
    <t>SM =</t>
  </si>
  <si>
    <t>U [kV]</t>
  </si>
  <si>
    <t>RM =</t>
  </si>
  <si>
    <t>CS =</t>
  </si>
  <si>
    <t>Rest.
%</t>
  </si>
  <si>
    <t>R.D.</t>
  </si>
  <si>
    <t>TRANSENER S.A.</t>
  </si>
  <si>
    <t>SISTEMA DE TRANSPORTE DE ENERGÍA ELÉCTRICA EN ALTA TENSIÓN</t>
  </si>
  <si>
    <t>Transportista Independiente ENECOR S.A.</t>
  </si>
  <si>
    <t>POTENCIA REACTIVA</t>
  </si>
  <si>
    <t>4.-</t>
  </si>
  <si>
    <t>SUPERVISIÓN</t>
  </si>
  <si>
    <t>Transportista Independiente TIBA S.A.</t>
  </si>
  <si>
    <t>CL</t>
  </si>
  <si>
    <t>Informó
enTérm.</t>
  </si>
  <si>
    <t>(*)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</si>
  <si>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</si>
  <si>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</si>
  <si>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</si>
  <si>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</si>
  <si>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</si>
  <si>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</si>
  <si>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</si>
  <si>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</si>
  <si>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</si>
  <si>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</si>
  <si>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</si>
  <si>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</si>
  <si>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</si>
  <si>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</si>
  <si>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</si>
  <si>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</si>
  <si>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</si>
  <si>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</si>
  <si>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</si>
  <si>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</si>
  <si>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t>I</t>
  </si>
  <si>
    <t>II</t>
  </si>
  <si>
    <t>Desde el 01 al 31 de agosto de 2009</t>
  </si>
  <si>
    <t>C</t>
  </si>
  <si>
    <t>P</t>
  </si>
  <si>
    <t>REDUCC.
RESTANTE</t>
  </si>
  <si>
    <t>PENALIZACION FORZADA
Por Salida      1ras 5 hs.     hs. Restantes</t>
  </si>
  <si>
    <t>CHOELE - CHOEL - N. PTO. MADRYN</t>
  </si>
  <si>
    <t>Remuneración LÍNEAS 500 kV              =</t>
  </si>
  <si>
    <t>$/100 km-h</t>
  </si>
  <si>
    <t>Remuneración TRANSFORMADOR    =</t>
  </si>
  <si>
    <t>Tipo 
Sal</t>
  </si>
  <si>
    <t>REDUCC. FORZADA
Por Salida        1ras 5 hs.      hs. Restantes</t>
  </si>
  <si>
    <t>LONG.</t>
  </si>
  <si>
    <t>Choele Choel - P.Madryn</t>
  </si>
  <si>
    <t>Nueva P. Madryn AT1</t>
  </si>
  <si>
    <t>500/330/33</t>
  </si>
  <si>
    <t>TOTAL A PENALIZAR A TRANSENER S.A POR SUPERVISIÓN A INTESAR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</si>
  <si>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</si>
  <si>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</si>
  <si>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</si>
  <si>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</si>
  <si>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t>Transportista Independiente INTESAR S.A.</t>
  </si>
  <si>
    <t>Transportista Independiente LITSA S.A.</t>
  </si>
  <si>
    <t>C.LÍA -M. BELGRANO</t>
  </si>
  <si>
    <t>RM * =</t>
  </si>
  <si>
    <t>RM * = EMPLEADO PARA EL CÁLCULO DE  CS</t>
  </si>
  <si>
    <t>4.3.- Transportista Independiente INTESAR S.A.</t>
  </si>
  <si>
    <t>Valores remuneratorios según Res ENRE N°328/08 - Res ENRE N°327/08 y Res ENRE Nº 196/09</t>
  </si>
  <si>
    <t>Transportista Independiente LITSA</t>
  </si>
  <si>
    <t>TOTAL DE PENALIZACIONES A APLICAR</t>
  </si>
  <si>
    <t>2.1.2.-</t>
  </si>
  <si>
    <t>Indisp. Transformador N° 4 E.T. El Chocón</t>
  </si>
  <si>
    <t>(*): Según Nota S.E. N° 2492</t>
  </si>
  <si>
    <t>Incendio de campos</t>
  </si>
  <si>
    <t>ANEXO II al Memorandum D.T.E.E. N°    158    /2015.-</t>
  </si>
  <si>
    <t>Res. ENRE 200/11</t>
  </si>
  <si>
    <t>Recurso</t>
  </si>
  <si>
    <t>Diferencia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</si>
</sst>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0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8"/>
      <name val="Tahoma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0"/>
      <color indexed="3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0" xfId="0" applyFont="1" applyAlignment="1">
      <alignment/>
    </xf>
    <xf numFmtId="0" fontId="23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7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4" fillId="0" borderId="0" xfId="0" applyNumberFormat="1" applyFont="1" applyBorder="1" applyAlignment="1">
      <alignment horizontal="right"/>
    </xf>
    <xf numFmtId="7" fontId="24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7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 quotePrefix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7" fontId="2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/>
    </xf>
    <xf numFmtId="0" fontId="30" fillId="2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/>
    </xf>
    <xf numFmtId="0" fontId="32" fillId="3" borderId="12" xfId="0" applyFont="1" applyFill="1" applyBorder="1" applyAlignment="1" applyProtection="1">
      <alignment horizontal="center" vertical="center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38" fillId="0" borderId="0" xfId="0" applyFont="1" applyAlignment="1">
      <alignment horizontal="right" vertical="top"/>
    </xf>
    <xf numFmtId="0" fontId="24" fillId="0" borderId="0" xfId="0" applyFont="1" applyBorder="1" applyAlignment="1">
      <alignment horizontal="center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right"/>
    </xf>
    <xf numFmtId="181" fontId="24" fillId="0" borderId="0" xfId="0" applyNumberFormat="1" applyFont="1" applyBorder="1" applyAlignment="1">
      <alignment horizontal="left"/>
    </xf>
    <xf numFmtId="182" fontId="22" fillId="0" borderId="0" xfId="0" applyNumberFormat="1" applyFont="1" applyBorder="1" applyAlignment="1">
      <alignment/>
    </xf>
    <xf numFmtId="0" fontId="42" fillId="0" borderId="0" xfId="0" applyNumberFormat="1" applyFont="1" applyBorder="1" applyAlignment="1">
      <alignment horizontal="left"/>
    </xf>
    <xf numFmtId="0" fontId="3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164" fontId="26" fillId="0" borderId="15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2" fillId="0" borderId="1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/>
    </xf>
    <xf numFmtId="168" fontId="7" fillId="0" borderId="2" xfId="0" applyNumberFormat="1" applyFont="1" applyBorder="1" applyAlignment="1" applyProtection="1">
      <alignment horizontal="center"/>
      <protection/>
    </xf>
    <xf numFmtId="4" fontId="7" fillId="0" borderId="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8" fillId="0" borderId="4" xfId="0" applyNumberFormat="1" applyFont="1" applyFill="1" applyBorder="1" applyAlignment="1">
      <alignment horizontal="right"/>
    </xf>
    <xf numFmtId="168" fontId="34" fillId="4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45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17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48" fillId="0" borderId="0" xfId="0" applyFont="1" applyBorder="1" applyAlignment="1" quotePrefix="1">
      <alignment horizontal="left"/>
    </xf>
    <xf numFmtId="0" fontId="21" fillId="0" borderId="7" xfId="0" applyFont="1" applyBorder="1" applyAlignment="1">
      <alignment/>
    </xf>
    <xf numFmtId="0" fontId="21" fillId="0" borderId="0" xfId="0" applyFont="1" applyBorder="1" applyAlignment="1">
      <alignment horizontal="right"/>
    </xf>
    <xf numFmtId="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9" fillId="0" borderId="0" xfId="0" applyFont="1" applyBorder="1" applyAlignment="1" quotePrefix="1">
      <alignment horizontal="left"/>
    </xf>
    <xf numFmtId="0" fontId="21" fillId="0" borderId="1" xfId="0" applyFont="1" applyFill="1" applyBorder="1" applyAlignment="1">
      <alignment/>
    </xf>
    <xf numFmtId="174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right"/>
    </xf>
    <xf numFmtId="10" fontId="21" fillId="0" borderId="0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/>
      <protection/>
    </xf>
    <xf numFmtId="168" fontId="12" fillId="0" borderId="1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164" fontId="51" fillId="0" borderId="0" xfId="0" applyNumberFormat="1" applyFont="1" applyBorder="1" applyAlignment="1" applyProtection="1">
      <alignment horizontal="center"/>
      <protection/>
    </xf>
    <xf numFmtId="165" fontId="21" fillId="0" borderId="0" xfId="0" applyNumberFormat="1" applyFont="1" applyBorder="1" applyAlignment="1" applyProtection="1">
      <alignment horizontal="center"/>
      <protection/>
    </xf>
    <xf numFmtId="168" fontId="21" fillId="0" borderId="0" xfId="0" applyNumberFormat="1" applyFont="1" applyBorder="1" applyAlignment="1" applyProtection="1">
      <alignment horizontal="center"/>
      <protection/>
    </xf>
    <xf numFmtId="173" fontId="21" fillId="0" borderId="0" xfId="0" applyNumberFormat="1" applyFont="1" applyBorder="1" applyAlignment="1" applyProtection="1" quotePrefix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7" fontId="21" fillId="0" borderId="0" xfId="0" applyNumberFormat="1" applyFont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Continuous" vertical="center"/>
      <protection/>
    </xf>
    <xf numFmtId="0" fontId="32" fillId="5" borderId="12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 applyProtection="1">
      <alignment horizontal="centerContinuous" vertical="center" wrapText="1"/>
      <protection/>
    </xf>
    <xf numFmtId="0" fontId="32" fillId="6" borderId="15" xfId="0" applyFont="1" applyFill="1" applyBorder="1" applyAlignment="1">
      <alignment horizontal="centerContinuous" vertical="center"/>
    </xf>
    <xf numFmtId="0" fontId="32" fillId="4" borderId="12" xfId="0" applyFont="1" applyFill="1" applyBorder="1" applyAlignment="1">
      <alignment horizontal="centerContinuous"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54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33" fillId="6" borderId="18" xfId="0" applyFont="1" applyFill="1" applyBorder="1" applyAlignment="1">
      <alignment horizontal="center"/>
    </xf>
    <xf numFmtId="0" fontId="33" fillId="6" borderId="19" xfId="0" applyFont="1" applyFill="1" applyBorder="1" applyAlignment="1">
      <alignment horizontal="left"/>
    </xf>
    <xf numFmtId="0" fontId="33" fillId="4" borderId="1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" fontId="7" fillId="0" borderId="20" xfId="0" applyNumberFormat="1" applyFont="1" applyBorder="1" applyAlignment="1" applyProtection="1" quotePrefix="1">
      <alignment horizontal="center"/>
      <protection/>
    </xf>
    <xf numFmtId="168" fontId="54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1" fillId="2" borderId="2" xfId="0" applyNumberFormat="1" applyFont="1" applyFill="1" applyBorder="1" applyAlignment="1" applyProtection="1">
      <alignment horizontal="center"/>
      <protection/>
    </xf>
    <xf numFmtId="2" fontId="34" fillId="5" borderId="2" xfId="0" applyNumberFormat="1" applyFont="1" applyFill="1" applyBorder="1" applyAlignment="1">
      <alignment horizontal="center"/>
    </xf>
    <xf numFmtId="168" fontId="34" fillId="6" borderId="21" xfId="0" applyNumberFormat="1" applyFont="1" applyFill="1" applyBorder="1" applyAlignment="1" applyProtection="1" quotePrefix="1">
      <alignment horizontal="center"/>
      <protection/>
    </xf>
    <xf numFmtId="168" fontId="34" fillId="6" borderId="20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 quotePrefix="1">
      <alignment horizontal="center"/>
      <protection/>
    </xf>
    <xf numFmtId="168" fontId="54" fillId="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1" fillId="2" borderId="3" xfId="0" applyNumberFormat="1" applyFont="1" applyFill="1" applyBorder="1" applyAlignment="1" applyProtection="1">
      <alignment horizontal="center"/>
      <protection/>
    </xf>
    <xf numFmtId="2" fontId="33" fillId="5" borderId="3" xfId="0" applyNumberFormat="1" applyFont="1" applyFill="1" applyBorder="1" applyAlignment="1">
      <alignment horizontal="center"/>
    </xf>
    <xf numFmtId="168" fontId="33" fillId="6" borderId="25" xfId="0" applyNumberFormat="1" applyFont="1" applyFill="1" applyBorder="1" applyAlignment="1" applyProtection="1" quotePrefix="1">
      <alignment horizontal="center"/>
      <protection/>
    </xf>
    <xf numFmtId="168" fontId="33" fillId="6" borderId="24" xfId="0" applyNumberFormat="1" applyFont="1" applyFill="1" applyBorder="1" applyAlignment="1" applyProtection="1" quotePrefix="1">
      <alignment horizontal="center"/>
      <protection/>
    </xf>
    <xf numFmtId="168" fontId="33" fillId="4" borderId="3" xfId="0" applyNumberFormat="1" applyFont="1" applyFill="1" applyBorder="1" applyAlignment="1" applyProtection="1" quotePrefix="1">
      <alignment horizontal="center"/>
      <protection/>
    </xf>
    <xf numFmtId="168" fontId="7" fillId="0" borderId="26" xfId="0" applyNumberFormat="1" applyFont="1" applyFill="1" applyBorder="1" applyAlignment="1">
      <alignment horizontal="center"/>
    </xf>
    <xf numFmtId="4" fontId="28" fillId="0" borderId="26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4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8" fillId="0" borderId="12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2" fontId="37" fillId="0" borderId="0" xfId="0" applyNumberFormat="1" applyFont="1" applyBorder="1" applyAlignment="1" applyProtection="1">
      <alignment horizontal="left"/>
      <protection/>
    </xf>
    <xf numFmtId="168" fontId="37" fillId="0" borderId="0" xfId="0" applyNumberFormat="1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165" fontId="37" fillId="0" borderId="0" xfId="0" applyNumberFormat="1" applyFont="1" applyBorder="1" applyAlignment="1" applyProtection="1">
      <alignment horizontal="center"/>
      <protection/>
    </xf>
    <xf numFmtId="173" fontId="37" fillId="0" borderId="0" xfId="0" applyNumberFormat="1" applyFont="1" applyBorder="1" applyAlignment="1" applyProtection="1" quotePrefix="1">
      <alignment horizont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Border="1" applyAlignment="1" applyProtection="1">
      <alignment horizontal="center"/>
      <protection/>
    </xf>
    <xf numFmtId="168" fontId="37" fillId="0" borderId="0" xfId="0" applyNumberFormat="1" applyFont="1" applyBorder="1" applyAlignment="1" applyProtection="1" quotePrefix="1">
      <alignment horizontal="center"/>
      <protection/>
    </xf>
    <xf numFmtId="4" fontId="21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73" fontId="12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left"/>
      <protection/>
    </xf>
    <xf numFmtId="2" fontId="56" fillId="0" borderId="0" xfId="0" applyNumberFormat="1" applyFont="1" applyBorder="1" applyAlignment="1" applyProtection="1">
      <alignment horizontal="center"/>
      <protection/>
    </xf>
    <xf numFmtId="168" fontId="51" fillId="0" borderId="0" xfId="0" applyNumberFormat="1" applyFont="1" applyBorder="1" applyAlignment="1" applyProtection="1" quotePrefix="1">
      <alignment horizontal="center"/>
      <protection/>
    </xf>
    <xf numFmtId="4" fontId="51" fillId="0" borderId="0" xfId="0" applyNumberFormat="1" applyFont="1" applyBorder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83" fontId="21" fillId="0" borderId="0" xfId="0" applyNumberFormat="1" applyFont="1" applyBorder="1" applyAlignment="1" applyProtection="1">
      <alignment horizontal="centerContinuous"/>
      <protection/>
    </xf>
    <xf numFmtId="183" fontId="37" fillId="0" borderId="0" xfId="0" applyNumberFormat="1" applyFont="1" applyBorder="1" applyAlignment="1" applyProtection="1">
      <alignment horizontal="centerContinuous"/>
      <protection/>
    </xf>
    <xf numFmtId="168" fontId="37" fillId="0" borderId="0" xfId="0" applyNumberFormat="1" applyFont="1" applyBorder="1" applyAlignment="1" applyProtection="1" quotePrefix="1">
      <alignment horizontal="left"/>
      <protection/>
    </xf>
    <xf numFmtId="0" fontId="21" fillId="0" borderId="0" xfId="0" applyFont="1" applyAlignment="1">
      <alignment horizontal="centerContinuous"/>
    </xf>
    <xf numFmtId="168" fontId="21" fillId="0" borderId="0" xfId="0" applyNumberFormat="1" applyFont="1" applyBorder="1" applyAlignment="1" applyProtection="1">
      <alignment horizontal="centerContinuous"/>
      <protection/>
    </xf>
    <xf numFmtId="7" fontId="21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1" fillId="0" borderId="0" xfId="0" applyNumberFormat="1" applyFont="1" applyBorder="1" applyAlignment="1" applyProtection="1">
      <alignment horizontal="center"/>
      <protection/>
    </xf>
    <xf numFmtId="7" fontId="21" fillId="0" borderId="0" xfId="0" applyNumberFormat="1" applyFont="1" applyAlignment="1">
      <alignment horizontal="right"/>
    </xf>
    <xf numFmtId="0" fontId="21" fillId="0" borderId="0" xfId="0" applyFont="1" applyAlignment="1" quotePrefix="1">
      <alignment/>
    </xf>
    <xf numFmtId="168" fontId="21" fillId="0" borderId="0" xfId="0" applyNumberFormat="1" applyFont="1" applyBorder="1" applyAlignment="1" applyProtection="1" quotePrefix="1">
      <alignment horizontal="center"/>
      <protection/>
    </xf>
    <xf numFmtId="7" fontId="21" fillId="0" borderId="0" xfId="0" applyNumberFormat="1" applyFont="1" applyBorder="1" applyAlignment="1" applyProtection="1">
      <alignment horizontal="left"/>
      <protection/>
    </xf>
    <xf numFmtId="0" fontId="45" fillId="0" borderId="0" xfId="0" applyFont="1" applyAlignment="1" quotePrefix="1">
      <alignment/>
    </xf>
    <xf numFmtId="0" fontId="29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8" fontId="22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Alignment="1" quotePrefix="1">
      <alignment vertical="center"/>
    </xf>
    <xf numFmtId="0" fontId="22" fillId="0" borderId="0" xfId="0" applyFont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 horizontal="center" vertical="center"/>
      <protection/>
    </xf>
    <xf numFmtId="4" fontId="24" fillId="0" borderId="13" xfId="0" applyNumberFormat="1" applyFont="1" applyBorder="1" applyAlignment="1" applyProtection="1">
      <alignment horizontal="center" vertical="center"/>
      <protection/>
    </xf>
    <xf numFmtId="7" fontId="57" fillId="0" borderId="15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 applyAlignment="1" applyProtection="1">
      <alignment horizontal="center" vertical="center"/>
      <protection/>
    </xf>
    <xf numFmtId="2" fontId="58" fillId="0" borderId="0" xfId="0" applyNumberFormat="1" applyFont="1" applyBorder="1" applyAlignment="1" applyProtection="1">
      <alignment horizontal="center" vertical="center"/>
      <protection/>
    </xf>
    <xf numFmtId="168" fontId="59" fillId="0" borderId="0" xfId="0" applyNumberFormat="1" applyFont="1" applyBorder="1" applyAlignment="1" applyProtection="1" quotePrefix="1">
      <alignment horizontal="center" vertical="center"/>
      <protection/>
    </xf>
    <xf numFmtId="4" fontId="22" fillId="0" borderId="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183" fontId="21" fillId="0" borderId="0" xfId="0" applyNumberFormat="1" applyFont="1" applyBorder="1" applyAlignment="1">
      <alignment/>
    </xf>
    <xf numFmtId="4" fontId="37" fillId="0" borderId="0" xfId="0" applyNumberFormat="1" applyFont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2" xfId="23" applyFont="1" applyFill="1" applyBorder="1" applyAlignment="1" applyProtection="1">
      <alignment horizontal="center"/>
      <protection locked="0"/>
    </xf>
    <xf numFmtId="164" fontId="7" fillId="0" borderId="2" xfId="23" applyNumberFormat="1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/>
    </xf>
    <xf numFmtId="182" fontId="21" fillId="0" borderId="5" xfId="0" applyNumberFormat="1" applyFont="1" applyBorder="1" applyAlignment="1">
      <alignment/>
    </xf>
    <xf numFmtId="182" fontId="23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14" fillId="0" borderId="0" xfId="0" applyFont="1" applyAlignment="1" quotePrefix="1">
      <alignment/>
    </xf>
    <xf numFmtId="170" fontId="7" fillId="0" borderId="2" xfId="23" applyNumberFormat="1" applyFont="1" applyFill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/>
    </xf>
    <xf numFmtId="0" fontId="6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6" fillId="0" borderId="12" xfId="22" applyFont="1" applyBorder="1" applyAlignment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168" fontId="30" fillId="2" borderId="1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7" fontId="21" fillId="0" borderId="0" xfId="0" applyNumberFormat="1" applyFont="1" applyBorder="1" applyAlignment="1">
      <alignment horizontal="centerContinuous"/>
    </xf>
    <xf numFmtId="183" fontId="21" fillId="0" borderId="15" xfId="0" applyNumberFormat="1" applyFont="1" applyBorder="1" applyAlignment="1" applyProtection="1">
      <alignment horizontal="centerContinuous"/>
      <protection/>
    </xf>
    <xf numFmtId="0" fontId="32" fillId="7" borderId="12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 applyProtection="1">
      <alignment horizontal="centerContinuous" vertical="center" wrapText="1"/>
      <protection/>
    </xf>
    <xf numFmtId="0" fontId="63" fillId="4" borderId="27" xfId="0" applyFont="1" applyFill="1" applyBorder="1" applyAlignment="1">
      <alignment horizontal="centerContinuous"/>
    </xf>
    <xf numFmtId="0" fontId="62" fillId="4" borderId="15" xfId="0" applyFont="1" applyFill="1" applyBorder="1" applyAlignment="1">
      <alignment horizontal="centerContinuous" vertical="center"/>
    </xf>
    <xf numFmtId="0" fontId="32" fillId="9" borderId="13" xfId="0" applyFont="1" applyFill="1" applyBorder="1" applyAlignment="1">
      <alignment horizontal="centerContinuous" vertical="center" wrapText="1"/>
    </xf>
    <xf numFmtId="0" fontId="64" fillId="9" borderId="27" xfId="0" applyFont="1" applyFill="1" applyBorder="1" applyAlignment="1">
      <alignment horizontal="centerContinuous"/>
    </xf>
    <xf numFmtId="0" fontId="32" fillId="9" borderId="15" xfId="0" applyFont="1" applyFill="1" applyBorder="1" applyAlignment="1">
      <alignment horizontal="centerContinuous" vertical="center"/>
    </xf>
    <xf numFmtId="0" fontId="32" fillId="10" borderId="12" xfId="0" applyFont="1" applyFill="1" applyBorder="1" applyAlignment="1">
      <alignment horizontal="centerContinuous" vertical="center" wrapText="1"/>
    </xf>
    <xf numFmtId="0" fontId="32" fillId="11" borderId="12" xfId="0" applyFont="1" applyFill="1" applyBorder="1" applyAlignment="1">
      <alignment horizontal="centerContinuous" vertical="center" wrapText="1"/>
    </xf>
    <xf numFmtId="0" fontId="26" fillId="0" borderId="15" xfId="0" applyFont="1" applyBorder="1" applyAlignment="1">
      <alignment horizontal="center" vertical="center" wrapText="1"/>
    </xf>
    <xf numFmtId="0" fontId="21" fillId="0" borderId="2" xfId="0" applyFont="1" applyBorder="1" applyAlignment="1">
      <alignment/>
    </xf>
    <xf numFmtId="164" fontId="21" fillId="0" borderId="4" xfId="0" applyNumberFormat="1" applyFont="1" applyBorder="1" applyAlignment="1" applyProtection="1">
      <alignment/>
      <protection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14" xfId="0" applyNumberFormat="1" applyFont="1" applyBorder="1" applyAlignment="1" applyProtection="1">
      <alignment horizontal="center"/>
      <protection/>
    </xf>
    <xf numFmtId="164" fontId="65" fillId="2" borderId="14" xfId="0" applyNumberFormat="1" applyFont="1" applyFill="1" applyBorder="1" applyAlignment="1" applyProtection="1">
      <alignment horizontal="center"/>
      <protection/>
    </xf>
    <xf numFmtId="0" fontId="50" fillId="3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4" fillId="7" borderId="14" xfId="0" applyFont="1" applyFill="1" applyBorder="1" applyAlignment="1">
      <alignment horizontal="center"/>
    </xf>
    <xf numFmtId="0" fontId="44" fillId="8" borderId="14" xfId="0" applyFont="1" applyFill="1" applyBorder="1" applyAlignment="1">
      <alignment horizontal="center"/>
    </xf>
    <xf numFmtId="168" fontId="66" fillId="4" borderId="18" xfId="0" applyNumberFormat="1" applyFont="1" applyFill="1" applyBorder="1" applyAlignment="1" applyProtection="1" quotePrefix="1">
      <alignment horizontal="center"/>
      <protection/>
    </xf>
    <xf numFmtId="168" fontId="66" fillId="4" borderId="29" xfId="0" applyNumberFormat="1" applyFont="1" applyFill="1" applyBorder="1" applyAlignment="1" applyProtection="1" quotePrefix="1">
      <alignment horizontal="center"/>
      <protection/>
    </xf>
    <xf numFmtId="4" fontId="66" fillId="4" borderId="30" xfId="0" applyNumberFormat="1" applyFont="1" applyFill="1" applyBorder="1" applyAlignment="1" applyProtection="1">
      <alignment horizontal="center"/>
      <protection/>
    </xf>
    <xf numFmtId="168" fontId="34" fillId="9" borderId="18" xfId="0" applyNumberFormat="1" applyFont="1" applyFill="1" applyBorder="1" applyAlignment="1" applyProtection="1" quotePrefix="1">
      <alignment horizontal="center"/>
      <protection/>
    </xf>
    <xf numFmtId="168" fontId="34" fillId="9" borderId="29" xfId="0" applyNumberFormat="1" applyFont="1" applyFill="1" applyBorder="1" applyAlignment="1" applyProtection="1" quotePrefix="1">
      <alignment horizontal="center"/>
      <protection/>
    </xf>
    <xf numFmtId="4" fontId="34" fillId="9" borderId="30" xfId="0" applyNumberFormat="1" applyFont="1" applyFill="1" applyBorder="1" applyAlignment="1" applyProtection="1">
      <alignment horizontal="center"/>
      <protection/>
    </xf>
    <xf numFmtId="4" fontId="34" fillId="10" borderId="14" xfId="0" applyNumberFormat="1" applyFont="1" applyFill="1" applyBorder="1" applyAlignment="1" applyProtection="1">
      <alignment horizontal="center"/>
      <protection/>
    </xf>
    <xf numFmtId="4" fontId="34" fillId="11" borderId="14" xfId="0" applyNumberFormat="1" applyFont="1" applyFill="1" applyBorder="1" applyAlignment="1" applyProtection="1">
      <alignment horizontal="center"/>
      <protection/>
    </xf>
    <xf numFmtId="0" fontId="7" fillId="0" borderId="3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/>
    </xf>
    <xf numFmtId="0" fontId="65" fillId="2" borderId="2" xfId="0" applyFont="1" applyFill="1" applyBorder="1" applyAlignment="1" applyProtection="1">
      <alignment horizontal="center"/>
      <protection/>
    </xf>
    <xf numFmtId="168" fontId="50" fillId="3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2" fontId="34" fillId="7" borderId="2" xfId="0" applyNumberFormat="1" applyFont="1" applyFill="1" applyBorder="1" applyAlignment="1" applyProtection="1">
      <alignment horizontal="center"/>
      <protection/>
    </xf>
    <xf numFmtId="2" fontId="44" fillId="8" borderId="2" xfId="0" applyNumberFormat="1" applyFont="1" applyFill="1" applyBorder="1" applyAlignment="1" applyProtection="1">
      <alignment horizontal="center"/>
      <protection/>
    </xf>
    <xf numFmtId="168" fontId="66" fillId="4" borderId="31" xfId="0" applyNumberFormat="1" applyFont="1" applyFill="1" applyBorder="1" applyAlignment="1" applyProtection="1" quotePrefix="1">
      <alignment horizontal="center"/>
      <protection/>
    </xf>
    <xf numFmtId="168" fontId="66" fillId="4" borderId="32" xfId="0" applyNumberFormat="1" applyFont="1" applyFill="1" applyBorder="1" applyAlignment="1" applyProtection="1" quotePrefix="1">
      <alignment horizontal="center"/>
      <protection/>
    </xf>
    <xf numFmtId="4" fontId="66" fillId="4" borderId="4" xfId="0" applyNumberFormat="1" applyFont="1" applyFill="1" applyBorder="1" applyAlignment="1" applyProtection="1">
      <alignment horizontal="center"/>
      <protection/>
    </xf>
    <xf numFmtId="168" fontId="34" fillId="9" borderId="31" xfId="0" applyNumberFormat="1" applyFont="1" applyFill="1" applyBorder="1" applyAlignment="1" applyProtection="1" quotePrefix="1">
      <alignment horizontal="center"/>
      <protection/>
    </xf>
    <xf numFmtId="168" fontId="34" fillId="9" borderId="32" xfId="0" applyNumberFormat="1" applyFont="1" applyFill="1" applyBorder="1" applyAlignment="1" applyProtection="1" quotePrefix="1">
      <alignment horizontal="center"/>
      <protection/>
    </xf>
    <xf numFmtId="4" fontId="34" fillId="9" borderId="4" xfId="0" applyNumberFormat="1" applyFont="1" applyFill="1" applyBorder="1" applyAlignment="1" applyProtection="1">
      <alignment horizontal="center"/>
      <protection/>
    </xf>
    <xf numFmtId="4" fontId="34" fillId="10" borderId="2" xfId="0" applyNumberFormat="1" applyFont="1" applyFill="1" applyBorder="1" applyAlignment="1" applyProtection="1">
      <alignment horizontal="center"/>
      <protection/>
    </xf>
    <xf numFmtId="4" fontId="34" fillId="11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1" fillId="0" borderId="3" xfId="0" applyFont="1" applyBorder="1" applyAlignment="1">
      <alignment horizontal="center"/>
    </xf>
    <xf numFmtId="164" fontId="51" fillId="0" borderId="3" xfId="0" applyNumberFormat="1" applyFont="1" applyBorder="1" applyAlignment="1" applyProtection="1">
      <alignment horizontal="center"/>
      <protection/>
    </xf>
    <xf numFmtId="0" fontId="21" fillId="0" borderId="3" xfId="0" applyFont="1" applyBorder="1" applyAlignment="1" applyProtection="1">
      <alignment horizontal="center"/>
      <protection/>
    </xf>
    <xf numFmtId="165" fontId="21" fillId="0" borderId="3" xfId="0" applyNumberFormat="1" applyFont="1" applyBorder="1" applyAlignment="1" applyProtection="1">
      <alignment horizontal="center"/>
      <protection/>
    </xf>
    <xf numFmtId="165" fontId="65" fillId="2" borderId="3" xfId="0" applyNumberFormat="1" applyFont="1" applyFill="1" applyBorder="1" applyAlignment="1" applyProtection="1">
      <alignment horizontal="center"/>
      <protection/>
    </xf>
    <xf numFmtId="168" fontId="50" fillId="3" borderId="3" xfId="0" applyNumberFormat="1" applyFont="1" applyFill="1" applyBorder="1" applyAlignment="1" applyProtection="1">
      <alignment horizontal="center"/>
      <protection/>
    </xf>
    <xf numFmtId="168" fontId="21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34" fillId="7" borderId="3" xfId="0" applyNumberFormat="1" applyFont="1" applyFill="1" applyBorder="1" applyAlignment="1" applyProtection="1">
      <alignment horizontal="center"/>
      <protection/>
    </xf>
    <xf numFmtId="2" fontId="44" fillId="8" borderId="3" xfId="0" applyNumberFormat="1" applyFont="1" applyFill="1" applyBorder="1" applyAlignment="1" applyProtection="1">
      <alignment horizontal="center"/>
      <protection/>
    </xf>
    <xf numFmtId="168" fontId="66" fillId="4" borderId="33" xfId="0" applyNumberFormat="1" applyFont="1" applyFill="1" applyBorder="1" applyAlignment="1" applyProtection="1" quotePrefix="1">
      <alignment horizontal="center"/>
      <protection/>
    </xf>
    <xf numFmtId="168" fontId="66" fillId="4" borderId="34" xfId="0" applyNumberFormat="1" applyFont="1" applyFill="1" applyBorder="1" applyAlignment="1" applyProtection="1" quotePrefix="1">
      <alignment horizontal="center"/>
      <protection/>
    </xf>
    <xf numFmtId="4" fontId="66" fillId="4" borderId="26" xfId="0" applyNumberFormat="1" applyFont="1" applyFill="1" applyBorder="1" applyAlignment="1" applyProtection="1">
      <alignment horizontal="center"/>
      <protection/>
    </xf>
    <xf numFmtId="168" fontId="34" fillId="9" borderId="33" xfId="0" applyNumberFormat="1" applyFont="1" applyFill="1" applyBorder="1" applyAlignment="1" applyProtection="1" quotePrefix="1">
      <alignment horizontal="center"/>
      <protection/>
    </xf>
    <xf numFmtId="168" fontId="34" fillId="9" borderId="34" xfId="0" applyNumberFormat="1" applyFont="1" applyFill="1" applyBorder="1" applyAlignment="1" applyProtection="1" quotePrefix="1">
      <alignment horizontal="center"/>
      <protection/>
    </xf>
    <xf numFmtId="4" fontId="34" fillId="9" borderId="26" xfId="0" applyNumberFormat="1" applyFont="1" applyFill="1" applyBorder="1" applyAlignment="1" applyProtection="1">
      <alignment horizontal="center"/>
      <protection/>
    </xf>
    <xf numFmtId="4" fontId="34" fillId="10" borderId="3" xfId="0" applyNumberFormat="1" applyFont="1" applyFill="1" applyBorder="1" applyAlignment="1" applyProtection="1">
      <alignment horizontal="center"/>
      <protection/>
    </xf>
    <xf numFmtId="4" fontId="34" fillId="11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7" fillId="0" borderId="3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 applyProtection="1">
      <alignment horizontal="center"/>
      <protection/>
    </xf>
    <xf numFmtId="2" fontId="52" fillId="8" borderId="12" xfId="0" applyNumberFormat="1" applyFont="1" applyFill="1" applyBorder="1" applyAlignment="1" applyProtection="1">
      <alignment horizontal="center"/>
      <protection/>
    </xf>
    <xf numFmtId="2" fontId="53" fillId="4" borderId="12" xfId="0" applyNumberFormat="1" applyFont="1" applyFill="1" applyBorder="1" applyAlignment="1" applyProtection="1">
      <alignment horizontal="center"/>
      <protection/>
    </xf>
    <xf numFmtId="2" fontId="50" fillId="9" borderId="12" xfId="0" applyNumberFormat="1" applyFont="1" applyFill="1" applyBorder="1" applyAlignment="1" applyProtection="1">
      <alignment horizontal="center"/>
      <protection/>
    </xf>
    <xf numFmtId="2" fontId="50" fillId="10" borderId="12" xfId="0" applyNumberFormat="1" applyFont="1" applyFill="1" applyBorder="1" applyAlignment="1" applyProtection="1">
      <alignment horizontal="center"/>
      <protection/>
    </xf>
    <xf numFmtId="2" fontId="50" fillId="11" borderId="12" xfId="0" applyNumberFormat="1" applyFont="1" applyFill="1" applyBorder="1" applyAlignment="1" applyProtection="1">
      <alignment horizontal="center"/>
      <protection/>
    </xf>
    <xf numFmtId="2" fontId="21" fillId="0" borderId="35" xfId="0" applyNumberFormat="1" applyFont="1" applyBorder="1" applyAlignment="1" applyProtection="1">
      <alignment horizontal="center"/>
      <protection/>
    </xf>
    <xf numFmtId="7" fontId="10" fillId="0" borderId="12" xfId="0" applyNumberFormat="1" applyFont="1" applyBorder="1" applyAlignment="1" applyProtection="1">
      <alignment horizontal="right"/>
      <protection/>
    </xf>
    <xf numFmtId="2" fontId="50" fillId="0" borderId="27" xfId="0" applyNumberFormat="1" applyFont="1" applyFill="1" applyBorder="1" applyAlignment="1" applyProtection="1">
      <alignment horizontal="center"/>
      <protection/>
    </xf>
    <xf numFmtId="2" fontId="52" fillId="0" borderId="27" xfId="0" applyNumberFormat="1" applyFont="1" applyFill="1" applyBorder="1" applyAlignment="1" applyProtection="1">
      <alignment horizontal="center"/>
      <protection/>
    </xf>
    <xf numFmtId="2" fontId="53" fillId="0" borderId="27" xfId="0" applyNumberFormat="1" applyFont="1" applyFill="1" applyBorder="1" applyAlignment="1" applyProtection="1">
      <alignment horizontal="center"/>
      <protection/>
    </xf>
    <xf numFmtId="0" fontId="30" fillId="12" borderId="12" xfId="0" applyFont="1" applyFill="1" applyBorder="1" applyAlignment="1" applyProtection="1">
      <alignment horizontal="center" vertical="center"/>
      <protection/>
    </xf>
    <xf numFmtId="0" fontId="32" fillId="12" borderId="36" xfId="0" applyFont="1" applyFill="1" applyBorder="1" applyAlignment="1">
      <alignment vertical="center" wrapText="1"/>
    </xf>
    <xf numFmtId="0" fontId="32" fillId="12" borderId="35" xfId="0" applyFont="1" applyFill="1" applyBorder="1" applyAlignment="1">
      <alignment vertical="center" wrapText="1"/>
    </xf>
    <xf numFmtId="0" fontId="54" fillId="12" borderId="2" xfId="0" applyFont="1" applyFill="1" applyBorder="1" applyAlignment="1">
      <alignment horizontal="center"/>
    </xf>
    <xf numFmtId="0" fontId="33" fillId="12" borderId="0" xfId="0" applyFont="1" applyFill="1" applyBorder="1" applyAlignment="1">
      <alignment horizontal="left"/>
    </xf>
    <xf numFmtId="0" fontId="33" fillId="12" borderId="37" xfId="0" applyFont="1" applyFill="1" applyBorder="1" applyAlignment="1">
      <alignment horizontal="left"/>
    </xf>
    <xf numFmtId="168" fontId="54" fillId="12" borderId="2" xfId="0" applyNumberFormat="1" applyFont="1" applyFill="1" applyBorder="1" applyAlignment="1" applyProtection="1">
      <alignment horizontal="center"/>
      <protection/>
    </xf>
    <xf numFmtId="168" fontId="34" fillId="12" borderId="0" xfId="0" applyNumberFormat="1" applyFont="1" applyFill="1" applyBorder="1" applyAlignment="1" applyProtection="1" quotePrefix="1">
      <alignment horizontal="center"/>
      <protection/>
    </xf>
    <xf numFmtId="168" fontId="34" fillId="12" borderId="37" xfId="0" applyNumberFormat="1" applyFont="1" applyFill="1" applyBorder="1" applyAlignment="1" applyProtection="1" quotePrefix="1">
      <alignment horizontal="center"/>
      <protection/>
    </xf>
    <xf numFmtId="168" fontId="54" fillId="12" borderId="3" xfId="0" applyNumberFormat="1" applyFont="1" applyFill="1" applyBorder="1" applyAlignment="1" applyProtection="1">
      <alignment horizontal="center"/>
      <protection/>
    </xf>
    <xf numFmtId="168" fontId="33" fillId="12" borderId="38" xfId="0" applyNumberFormat="1" applyFont="1" applyFill="1" applyBorder="1" applyAlignment="1" applyProtection="1" quotePrefix="1">
      <alignment horizontal="center"/>
      <protection/>
    </xf>
    <xf numFmtId="168" fontId="33" fillId="12" borderId="26" xfId="0" applyNumberFormat="1" applyFont="1" applyFill="1" applyBorder="1" applyAlignment="1" applyProtection="1" quotePrefix="1">
      <alignment horizontal="center"/>
      <protection/>
    </xf>
    <xf numFmtId="4" fontId="2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68" fontId="21" fillId="0" borderId="0" xfId="0" applyNumberFormat="1" applyFont="1" applyBorder="1" applyAlignment="1">
      <alignment/>
    </xf>
    <xf numFmtId="168" fontId="37" fillId="0" borderId="0" xfId="0" applyNumberFormat="1" applyFont="1" applyBorder="1" applyAlignment="1" applyProtection="1" quotePrefix="1">
      <alignment horizontal="right"/>
      <protection/>
    </xf>
    <xf numFmtId="0" fontId="26" fillId="0" borderId="27" xfId="0" applyFont="1" applyFill="1" applyBorder="1" applyAlignment="1" applyProtection="1">
      <alignment horizontal="centerContinuous" vertical="center"/>
      <protection/>
    </xf>
    <xf numFmtId="0" fontId="32" fillId="12" borderId="39" xfId="0" applyFont="1" applyFill="1" applyBorder="1" applyAlignment="1">
      <alignment vertical="center" wrapText="1"/>
    </xf>
    <xf numFmtId="0" fontId="33" fillId="12" borderId="40" xfId="0" applyFont="1" applyFill="1" applyBorder="1" applyAlignment="1">
      <alignment horizontal="left"/>
    </xf>
    <xf numFmtId="168" fontId="34" fillId="12" borderId="40" xfId="0" applyNumberFormat="1" applyFont="1" applyFill="1" applyBorder="1" applyAlignment="1" applyProtection="1" quotePrefix="1">
      <alignment horizontal="center"/>
      <protection/>
    </xf>
    <xf numFmtId="168" fontId="33" fillId="12" borderId="41" xfId="0" applyNumberFormat="1" applyFont="1" applyFill="1" applyBorder="1" applyAlignment="1" applyProtection="1" quotePrefix="1">
      <alignment horizontal="center"/>
      <protection/>
    </xf>
    <xf numFmtId="7" fontId="37" fillId="0" borderId="0" xfId="0" applyNumberFormat="1" applyFont="1" applyFill="1" applyBorder="1" applyAlignment="1">
      <alignment horizontal="center"/>
    </xf>
    <xf numFmtId="7" fontId="37" fillId="0" borderId="42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168" fontId="7" fillId="0" borderId="43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8" fontId="7" fillId="0" borderId="41" xfId="0" applyNumberFormat="1" applyFont="1" applyBorder="1" applyAlignment="1" applyProtection="1">
      <alignment horizontal="centerContinuous"/>
      <protection/>
    </xf>
    <xf numFmtId="168" fontId="7" fillId="0" borderId="26" xfId="0" applyNumberFormat="1" applyFont="1" applyBorder="1" applyAlignment="1" applyProtection="1">
      <alignment horizontal="centerContinuous"/>
      <protection/>
    </xf>
    <xf numFmtId="0" fontId="67" fillId="0" borderId="0" xfId="0" applyFont="1" applyBorder="1" applyAlignment="1">
      <alignment/>
    </xf>
    <xf numFmtId="168" fontId="54" fillId="2" borderId="0" xfId="0" applyNumberFormat="1" applyFont="1" applyFill="1" applyBorder="1" applyAlignment="1" applyProtection="1">
      <alignment horizontal="center"/>
      <protection/>
    </xf>
    <xf numFmtId="168" fontId="54" fillId="12" borderId="0" xfId="0" applyNumberFormat="1" applyFont="1" applyFill="1" applyBorder="1" applyAlignment="1" applyProtection="1">
      <alignment horizontal="center"/>
      <protection/>
    </xf>
    <xf numFmtId="164" fontId="31" fillId="2" borderId="0" xfId="0" applyNumberFormat="1" applyFont="1" applyFill="1" applyBorder="1" applyAlignment="1" applyProtection="1">
      <alignment horizontal="center"/>
      <protection/>
    </xf>
    <xf numFmtId="2" fontId="33" fillId="5" borderId="0" xfId="0" applyNumberFormat="1" applyFont="1" applyFill="1" applyBorder="1" applyAlignment="1">
      <alignment horizontal="center"/>
    </xf>
    <xf numFmtId="168" fontId="33" fillId="6" borderId="0" xfId="0" applyNumberFormat="1" applyFont="1" applyFill="1" applyBorder="1" applyAlignment="1" applyProtection="1" quotePrefix="1">
      <alignment horizontal="center"/>
      <protection/>
    </xf>
    <xf numFmtId="168" fontId="33" fillId="4" borderId="0" xfId="0" applyNumberFormat="1" applyFont="1" applyFill="1" applyBorder="1" applyAlignment="1" applyProtection="1" quotePrefix="1">
      <alignment horizontal="center"/>
      <protection/>
    </xf>
    <xf numFmtId="168" fontId="33" fillId="12" borderId="0" xfId="0" applyNumberFormat="1" applyFont="1" applyFill="1" applyBorder="1" applyAlignment="1" applyProtection="1" quotePrefix="1">
      <alignment horizontal="center"/>
      <protection/>
    </xf>
    <xf numFmtId="22" fontId="7" fillId="0" borderId="27" xfId="0" applyNumberFormat="1" applyFont="1" applyFill="1" applyBorder="1" applyAlignment="1">
      <alignment horizontal="center"/>
    </xf>
    <xf numFmtId="22" fontId="7" fillId="0" borderId="27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right"/>
    </xf>
    <xf numFmtId="7" fontId="21" fillId="0" borderId="1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37" fillId="0" borderId="42" xfId="0" applyNumberFormat="1" applyFont="1" applyBorder="1" applyAlignment="1" applyProtection="1">
      <alignment horizontal="center"/>
      <protection/>
    </xf>
    <xf numFmtId="168" fontId="68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right"/>
    </xf>
    <xf numFmtId="0" fontId="60" fillId="0" borderId="0" xfId="0" applyNumberFormat="1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7" fontId="24" fillId="0" borderId="45" xfId="0" applyNumberFormat="1" applyFont="1" applyBorder="1" applyAlignment="1">
      <alignment horizontal="center"/>
    </xf>
    <xf numFmtId="7" fontId="24" fillId="0" borderId="46" xfId="0" applyNumberFormat="1" applyFont="1" applyBorder="1" applyAlignment="1">
      <alignment horizontal="center"/>
    </xf>
    <xf numFmtId="181" fontId="24" fillId="0" borderId="0" xfId="0" applyNumberFormat="1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1238250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09"/>
      <sheetName val="LI-07 (1)"/>
      <sheetName val="LI-YACY-07 (1)"/>
      <sheetName val="LI-LITSA-07 (1)"/>
      <sheetName val="LI-IV-07 (1)"/>
      <sheetName val="LI-INTESAR-07 (1)"/>
      <sheetName val="LI-CUYANA-07 (1)"/>
      <sheetName val="LI-LIMSA-07 (1)"/>
      <sheetName val="TR-07 (1)"/>
      <sheetName val="TR-LITSA-07 (1)"/>
      <sheetName val="TR-TIBA-07 (1)"/>
      <sheetName val="TR-ENECOR-07 (1)"/>
      <sheetName val="TR-INTESAR-07 (1)"/>
      <sheetName val="TR-LIMSA-07 (1)"/>
      <sheetName val="TR-CUYANA-07 (1)"/>
      <sheetName val="SA-07 (1)"/>
      <sheetName val="SA-TIBA-07 (1)"/>
      <sheetName val="SA-ENECOR-07 (1)"/>
      <sheetName val="SA-LITSA-07 (1)"/>
      <sheetName val="SA-LIMSA-07 (1)"/>
      <sheetName val="SA-TESA-07 (1)"/>
      <sheetName val="SA-CTM-07 (1)"/>
      <sheetName val="RE-07 (1)"/>
      <sheetName val="RE-YACY-07 (1)"/>
      <sheetName val="RE-LITSA-07 (1)"/>
      <sheetName val="RE-IV-07 (1)"/>
      <sheetName val="SA-07 (2)"/>
      <sheetName val="SA-07 (3)"/>
      <sheetName val="LI-07 (2)"/>
      <sheetName val="RE-Res.01_03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DAG"/>
      <sheetName val="DATO"/>
      <sheetName val="CONDICIONES CLIMATICAS 313"/>
      <sheetName val="CAUSAS-VST-07 (1)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MODELO R YACYLEC"/>
      <sheetName val="MODELO R LITSA"/>
      <sheetName val="MODELO R IV"/>
      <sheetName val="MODELO VST"/>
    </sheetNames>
    <sheetDataSet>
      <sheetData sheetId="40">
        <row r="14">
          <cell r="G14" t="str">
            <v>07</v>
          </cell>
          <cell r="H14" t="str">
            <v>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U60"/>
  <sheetViews>
    <sheetView tabSelected="1" zoomScale="70" zoomScaleNormal="70" workbookViewId="0" topLeftCell="A22">
      <selection activeCell="F44" sqref="F44:K44"/>
    </sheetView>
  </sheetViews>
  <sheetFormatPr defaultColWidth="11.421875" defaultRowHeight="12.75"/>
  <cols>
    <col min="1" max="1" width="22.7109375" style="4" customWidth="1"/>
    <col min="2" max="2" width="7.7109375" style="4" customWidth="1"/>
    <col min="3" max="3" width="9.140625" style="4" customWidth="1"/>
    <col min="4" max="4" width="10.7109375" style="4" customWidth="1"/>
    <col min="5" max="5" width="9.57421875" style="4" customWidth="1"/>
    <col min="6" max="6" width="17.00390625" style="4" customWidth="1"/>
    <col min="7" max="7" width="19.8515625" style="4" customWidth="1"/>
    <col min="8" max="8" width="16.57421875" style="4" customWidth="1"/>
    <col min="9" max="9" width="24.00390625" style="4" bestFit="1" customWidth="1"/>
    <col min="10" max="11" width="15.7109375" style="4" customWidth="1"/>
    <col min="12" max="12" width="12.281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pans="1:13" s="15" customFormat="1" ht="26.25">
      <c r="A1" s="264"/>
      <c r="B1" s="16"/>
      <c r="E1" s="51"/>
      <c r="M1" s="90"/>
    </row>
    <row r="2" spans="2:12" s="15" customFormat="1" ht="26.25">
      <c r="B2" s="16" t="s">
        <v>105</v>
      </c>
      <c r="C2" s="17"/>
      <c r="D2" s="18"/>
      <c r="E2" s="18"/>
      <c r="F2" s="18"/>
      <c r="G2" s="18"/>
      <c r="H2" s="18"/>
      <c r="I2" s="18"/>
      <c r="J2" s="18"/>
      <c r="K2" s="18"/>
      <c r="L2" s="18"/>
    </row>
    <row r="3" spans="3:21" ht="12.75">
      <c r="C3"/>
      <c r="D3" s="19"/>
      <c r="E3" s="19"/>
      <c r="F3" s="19"/>
      <c r="G3" s="19"/>
      <c r="H3" s="19"/>
      <c r="I3" s="19"/>
      <c r="J3" s="19"/>
      <c r="K3" s="19"/>
      <c r="L3" s="19"/>
      <c r="R3" s="3"/>
      <c r="S3" s="3"/>
      <c r="T3" s="3"/>
      <c r="U3" s="3"/>
    </row>
    <row r="4" spans="1:21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2:21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2:21" s="26" customFormat="1" ht="21">
      <c r="B7" s="69" t="s">
        <v>41</v>
      </c>
      <c r="C7" s="98"/>
      <c r="D7" s="99"/>
      <c r="E7" s="99"/>
      <c r="F7" s="100"/>
      <c r="G7" s="100"/>
      <c r="H7" s="100"/>
      <c r="I7" s="100"/>
      <c r="J7" s="100"/>
      <c r="K7" s="100"/>
      <c r="L7" s="100"/>
      <c r="M7" s="27"/>
      <c r="N7" s="27"/>
      <c r="O7" s="27"/>
      <c r="P7" s="27"/>
      <c r="Q7" s="27"/>
      <c r="R7" s="27"/>
      <c r="S7" s="27"/>
      <c r="T7" s="27"/>
      <c r="U7" s="27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21">
      <c r="B9" s="69" t="s">
        <v>40</v>
      </c>
      <c r="C9" s="98"/>
      <c r="D9" s="99"/>
      <c r="E9" s="99"/>
      <c r="F9" s="99"/>
      <c r="G9" s="99"/>
      <c r="H9" s="99"/>
      <c r="I9" s="100"/>
      <c r="J9" s="100"/>
      <c r="K9" s="100"/>
      <c r="L9" s="100"/>
      <c r="M9" s="27"/>
      <c r="N9" s="27"/>
      <c r="O9" s="27"/>
      <c r="P9" s="27"/>
      <c r="Q9" s="27"/>
      <c r="R9" s="27"/>
      <c r="S9" s="27"/>
      <c r="T9" s="27"/>
      <c r="U9" s="27"/>
    </row>
    <row r="10" spans="4:21" ht="12.75">
      <c r="D10" s="28"/>
      <c r="E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20.25">
      <c r="B11" s="69" t="s">
        <v>100</v>
      </c>
      <c r="C11" s="101"/>
      <c r="D11" s="102"/>
      <c r="E11" s="102"/>
      <c r="F11" s="99"/>
      <c r="G11" s="99"/>
      <c r="H11" s="99"/>
      <c r="I11" s="100"/>
      <c r="J11" s="100"/>
      <c r="K11" s="100"/>
      <c r="L11" s="100"/>
      <c r="M11" s="27"/>
      <c r="N11" s="27"/>
      <c r="O11" s="27"/>
      <c r="P11" s="27"/>
      <c r="Q11" s="27"/>
      <c r="R11" s="27"/>
      <c r="S11" s="27"/>
      <c r="T11" s="27"/>
      <c r="U11" s="27"/>
    </row>
    <row r="12" spans="4:21" s="29" customFormat="1" ht="16.5" thickBot="1">
      <c r="D12" s="2"/>
      <c r="E12" s="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21" s="29" customFormat="1" ht="16.5" thickTop="1">
      <c r="B13" s="260"/>
      <c r="C13" s="31"/>
      <c r="D13" s="31"/>
      <c r="E13" s="261"/>
      <c r="F13" s="31"/>
      <c r="G13" s="31"/>
      <c r="H13" s="31"/>
      <c r="I13" s="31"/>
      <c r="J13" s="31"/>
      <c r="K13" s="31"/>
      <c r="L13" s="32"/>
      <c r="M13" s="30"/>
      <c r="N13" s="30"/>
      <c r="O13" s="30"/>
      <c r="P13" s="30"/>
      <c r="Q13" s="30"/>
      <c r="R13" s="30"/>
      <c r="S13" s="30"/>
      <c r="T13" s="30"/>
      <c r="U13" s="30"/>
    </row>
    <row r="14" spans="2:21" s="33" customFormat="1" ht="19.5">
      <c r="B14" s="34" t="s">
        <v>72</v>
      </c>
      <c r="C14" s="35"/>
      <c r="D14" s="36"/>
      <c r="E14" s="262"/>
      <c r="F14" s="37"/>
      <c r="G14" s="37"/>
      <c r="H14" s="37"/>
      <c r="I14" s="38"/>
      <c r="J14" s="38"/>
      <c r="K14" s="38"/>
      <c r="L14" s="39"/>
      <c r="M14" s="40"/>
      <c r="N14" s="40"/>
      <c r="O14" s="40"/>
      <c r="P14" s="40"/>
      <c r="Q14" s="40"/>
      <c r="R14" s="40"/>
      <c r="S14" s="40"/>
      <c r="T14" s="40"/>
      <c r="U14" s="40"/>
    </row>
    <row r="15" spans="2:21" s="33" customFormat="1" ht="13.5" customHeight="1">
      <c r="B15" s="41"/>
      <c r="C15" s="42"/>
      <c r="D15" s="92"/>
      <c r="E15" s="96"/>
      <c r="F15" s="43"/>
      <c r="G15" s="43"/>
      <c r="H15" s="43"/>
      <c r="I15" s="40"/>
      <c r="J15" s="40"/>
      <c r="K15" s="40"/>
      <c r="L15" s="44"/>
      <c r="M15" s="40"/>
      <c r="N15" s="40"/>
      <c r="O15" s="40"/>
      <c r="P15" s="40"/>
      <c r="Q15" s="40"/>
      <c r="R15" s="40"/>
      <c r="S15" s="40"/>
      <c r="T15" s="40"/>
      <c r="U15" s="40"/>
    </row>
    <row r="16" spans="2:21" s="33" customFormat="1" ht="18.75" customHeight="1">
      <c r="B16" s="41"/>
      <c r="C16" s="42"/>
      <c r="D16" s="92"/>
      <c r="E16" s="96"/>
      <c r="F16" s="43"/>
      <c r="G16" s="43"/>
      <c r="H16" s="43"/>
      <c r="I16" s="40"/>
      <c r="J16" s="40"/>
      <c r="K16" s="40"/>
      <c r="L16" s="44"/>
      <c r="M16" s="40"/>
      <c r="N16" s="40"/>
      <c r="O16" s="40"/>
      <c r="P16" s="40"/>
      <c r="Q16" s="40"/>
      <c r="R16" s="40"/>
      <c r="S16" s="40"/>
      <c r="T16" s="40"/>
      <c r="U16" s="40"/>
    </row>
    <row r="17" spans="2:21" s="33" customFormat="1" ht="19.5">
      <c r="B17" s="41"/>
      <c r="C17" s="45" t="s">
        <v>3</v>
      </c>
      <c r="D17" s="92" t="s">
        <v>0</v>
      </c>
      <c r="E17" s="96"/>
      <c r="F17" s="43"/>
      <c r="G17" s="43"/>
      <c r="H17" s="43"/>
      <c r="I17" s="409" t="s">
        <v>106</v>
      </c>
      <c r="J17" s="409" t="s">
        <v>107</v>
      </c>
      <c r="K17" s="409" t="s">
        <v>108</v>
      </c>
      <c r="L17" s="44"/>
      <c r="M17" s="40"/>
      <c r="N17" s="40"/>
      <c r="O17" s="40"/>
      <c r="P17" s="40"/>
      <c r="Q17" s="40"/>
      <c r="R17" s="40"/>
      <c r="S17" s="40"/>
      <c r="T17" s="40"/>
      <c r="U17" s="40"/>
    </row>
    <row r="18" spans="2:21" s="33" customFormat="1" ht="19.5">
      <c r="B18" s="41"/>
      <c r="C18" s="45"/>
      <c r="D18" s="92">
        <v>11</v>
      </c>
      <c r="E18" s="93" t="s">
        <v>4</v>
      </c>
      <c r="F18" s="43"/>
      <c r="G18" s="43"/>
      <c r="H18" s="43"/>
      <c r="I18" s="46">
        <v>226126.43</v>
      </c>
      <c r="J18" s="46">
        <v>226126.43</v>
      </c>
      <c r="K18" s="46"/>
      <c r="L18" s="44"/>
      <c r="M18" s="40"/>
      <c r="N18" s="40"/>
      <c r="O18" s="40"/>
      <c r="P18" s="40"/>
      <c r="Q18" s="40"/>
      <c r="R18" s="40"/>
      <c r="S18" s="40"/>
      <c r="T18" s="40"/>
      <c r="U18" s="40"/>
    </row>
    <row r="19" spans="2:21" s="33" customFormat="1" ht="19.5">
      <c r="B19" s="41"/>
      <c r="C19" s="45"/>
      <c r="D19" s="92">
        <v>13</v>
      </c>
      <c r="E19" s="93" t="s">
        <v>93</v>
      </c>
      <c r="F19" s="43"/>
      <c r="G19" s="43"/>
      <c r="H19" s="43"/>
      <c r="I19" s="46">
        <v>165.54</v>
      </c>
      <c r="J19" s="46">
        <v>165.54</v>
      </c>
      <c r="K19" s="46"/>
      <c r="L19" s="44"/>
      <c r="M19" s="40"/>
      <c r="N19" s="40"/>
      <c r="O19" s="40"/>
      <c r="P19" s="40"/>
      <c r="Q19" s="40"/>
      <c r="R19" s="40"/>
      <c r="S19" s="40"/>
      <c r="T19" s="40"/>
      <c r="U19" s="40"/>
    </row>
    <row r="20" spans="2:21" s="33" customFormat="1" ht="19.5">
      <c r="B20" s="41"/>
      <c r="C20" s="45"/>
      <c r="D20" s="92">
        <v>14</v>
      </c>
      <c r="E20" s="93" t="s">
        <v>92</v>
      </c>
      <c r="F20" s="43"/>
      <c r="G20" s="43"/>
      <c r="H20" s="43"/>
      <c r="I20" s="46">
        <v>687.42</v>
      </c>
      <c r="J20" s="46">
        <v>687.42</v>
      </c>
      <c r="K20" s="46"/>
      <c r="L20" s="44"/>
      <c r="M20" s="40"/>
      <c r="N20" s="40"/>
      <c r="O20" s="40"/>
      <c r="P20" s="40"/>
      <c r="Q20" s="40"/>
      <c r="R20" s="40"/>
      <c r="S20" s="40"/>
      <c r="T20" s="40"/>
      <c r="U20" s="40"/>
    </row>
    <row r="21" spans="2:21" s="33" customFormat="1" ht="19.5">
      <c r="B21" s="41"/>
      <c r="C21" s="45"/>
      <c r="D21" s="92">
        <v>15</v>
      </c>
      <c r="E21" s="93" t="s">
        <v>104</v>
      </c>
      <c r="F21" s="43"/>
      <c r="G21" s="43"/>
      <c r="H21" s="43"/>
      <c r="I21" s="46">
        <v>39140.13</v>
      </c>
      <c r="J21" s="46">
        <v>39140.13</v>
      </c>
      <c r="K21" s="46"/>
      <c r="L21" s="44"/>
      <c r="M21" s="40"/>
      <c r="N21" s="40"/>
      <c r="O21" s="40"/>
      <c r="P21" s="40"/>
      <c r="Q21" s="40"/>
      <c r="R21" s="40"/>
      <c r="S21" s="40"/>
      <c r="T21" s="40"/>
      <c r="U21" s="40"/>
    </row>
    <row r="22" spans="2:21" ht="12.75" customHeight="1">
      <c r="B22" s="47"/>
      <c r="C22" s="48"/>
      <c r="D22" s="92"/>
      <c r="E22" s="263"/>
      <c r="F22" s="49"/>
      <c r="G22" s="49"/>
      <c r="H22" s="49"/>
      <c r="I22" s="50"/>
      <c r="J22" s="50"/>
      <c r="K22" s="50"/>
      <c r="L22" s="5"/>
      <c r="M22" s="40"/>
      <c r="N22" s="3"/>
      <c r="O22" s="3"/>
      <c r="P22" s="3"/>
      <c r="Q22" s="3"/>
      <c r="R22" s="3"/>
      <c r="S22" s="3"/>
      <c r="T22" s="3"/>
      <c r="U22" s="3"/>
    </row>
    <row r="23" spans="2:21" s="33" customFormat="1" ht="19.5">
      <c r="B23" s="41"/>
      <c r="C23" s="45" t="s">
        <v>5</v>
      </c>
      <c r="D23" s="95" t="s">
        <v>6</v>
      </c>
      <c r="E23" s="96"/>
      <c r="F23" s="43"/>
      <c r="G23" s="43"/>
      <c r="H23" s="43"/>
      <c r="I23" s="46"/>
      <c r="J23" s="46"/>
      <c r="K23" s="46"/>
      <c r="L23" s="44"/>
      <c r="M23" s="40"/>
      <c r="N23" s="40"/>
      <c r="O23" s="40"/>
      <c r="P23" s="40"/>
      <c r="Q23" s="40"/>
      <c r="R23" s="40"/>
      <c r="S23" s="40"/>
      <c r="T23" s="40"/>
      <c r="U23" s="40"/>
    </row>
    <row r="24" spans="2:21" s="33" customFormat="1" ht="19.5">
      <c r="B24" s="41"/>
      <c r="C24" s="45"/>
      <c r="D24" s="92">
        <v>21</v>
      </c>
      <c r="E24" s="93" t="s">
        <v>7</v>
      </c>
      <c r="F24" s="43"/>
      <c r="G24" s="43"/>
      <c r="H24" s="43"/>
      <c r="I24" s="46"/>
      <c r="J24" s="46"/>
      <c r="K24" s="46"/>
      <c r="L24" s="44"/>
      <c r="M24" s="40"/>
      <c r="N24" s="40"/>
      <c r="O24" s="40"/>
      <c r="P24" s="40"/>
      <c r="Q24" s="40"/>
      <c r="R24" s="40"/>
      <c r="S24" s="40"/>
      <c r="T24" s="40"/>
      <c r="U24" s="40"/>
    </row>
    <row r="25" spans="2:21" s="33" customFormat="1" ht="19.5">
      <c r="B25" s="41"/>
      <c r="C25" s="45"/>
      <c r="D25" s="92"/>
      <c r="E25" s="94">
        <v>211</v>
      </c>
      <c r="F25" s="51" t="s">
        <v>4</v>
      </c>
      <c r="G25" s="43"/>
      <c r="H25" s="43"/>
      <c r="I25" s="46">
        <v>6244.43</v>
      </c>
      <c r="J25" s="46">
        <v>6244.43</v>
      </c>
      <c r="K25" s="46"/>
      <c r="L25" s="44"/>
      <c r="M25" s="40"/>
      <c r="N25" s="40"/>
      <c r="O25" s="40"/>
      <c r="P25" s="40"/>
      <c r="Q25" s="40"/>
      <c r="R25" s="40"/>
      <c r="S25" s="40"/>
      <c r="T25" s="40"/>
      <c r="U25" s="40"/>
    </row>
    <row r="26" spans="2:21" s="33" customFormat="1" ht="19.5">
      <c r="B26" s="41"/>
      <c r="C26" s="45"/>
      <c r="D26" s="92"/>
      <c r="E26" s="94" t="s">
        <v>101</v>
      </c>
      <c r="F26" s="51" t="s">
        <v>102</v>
      </c>
      <c r="G26" s="43"/>
      <c r="H26" s="43"/>
      <c r="I26" s="46">
        <v>71200.8</v>
      </c>
      <c r="J26" s="46">
        <v>71200.8</v>
      </c>
      <c r="K26" s="46"/>
      <c r="L26" s="5" t="s">
        <v>49</v>
      </c>
      <c r="M26" s="40"/>
      <c r="N26" s="40"/>
      <c r="O26" s="40"/>
      <c r="P26" s="40"/>
      <c r="Q26" s="40"/>
      <c r="R26" s="40"/>
      <c r="S26" s="40"/>
      <c r="T26" s="40"/>
      <c r="U26" s="40"/>
    </row>
    <row r="27" spans="2:21" s="33" customFormat="1" ht="19.5">
      <c r="B27" s="41"/>
      <c r="C27" s="45"/>
      <c r="D27" s="92"/>
      <c r="E27" s="94">
        <v>214</v>
      </c>
      <c r="F27" s="51" t="s">
        <v>42</v>
      </c>
      <c r="G27" s="43"/>
      <c r="H27" s="43"/>
      <c r="I27" s="46">
        <v>765.6</v>
      </c>
      <c r="J27" s="46">
        <v>765.6</v>
      </c>
      <c r="K27" s="46"/>
      <c r="L27" s="44"/>
      <c r="M27" s="40"/>
      <c r="N27" s="40"/>
      <c r="O27" s="40"/>
      <c r="P27" s="40"/>
      <c r="Q27" s="40"/>
      <c r="R27" s="40"/>
      <c r="S27" s="40"/>
      <c r="T27" s="40"/>
      <c r="U27" s="40"/>
    </row>
    <row r="28" spans="2:21" s="33" customFormat="1" ht="19.5">
      <c r="B28" s="41"/>
      <c r="C28" s="45"/>
      <c r="D28" s="92">
        <v>22</v>
      </c>
      <c r="E28" s="93" t="s">
        <v>8</v>
      </c>
      <c r="F28" s="43"/>
      <c r="G28" s="43"/>
      <c r="H28" s="43"/>
      <c r="I28" s="46"/>
      <c r="J28" s="46"/>
      <c r="K28" s="46"/>
      <c r="L28" s="44"/>
      <c r="M28" s="40"/>
      <c r="N28" s="40"/>
      <c r="O28" s="40"/>
      <c r="P28" s="40"/>
      <c r="Q28" s="40"/>
      <c r="R28" s="40"/>
      <c r="S28" s="40"/>
      <c r="T28" s="40"/>
      <c r="U28" s="40"/>
    </row>
    <row r="29" spans="2:21" s="33" customFormat="1" ht="19.5">
      <c r="B29" s="41"/>
      <c r="C29" s="45"/>
      <c r="D29" s="92"/>
      <c r="E29" s="94">
        <v>221</v>
      </c>
      <c r="F29" s="51" t="s">
        <v>4</v>
      </c>
      <c r="G29" s="43"/>
      <c r="H29" s="43"/>
      <c r="I29" s="46">
        <v>31794.9</v>
      </c>
      <c r="J29" s="46">
        <v>31794.9</v>
      </c>
      <c r="K29" s="46"/>
      <c r="L29" s="44"/>
      <c r="M29" s="40"/>
      <c r="N29" s="40"/>
      <c r="O29" s="40"/>
      <c r="P29" s="40"/>
      <c r="Q29" s="40"/>
      <c r="R29" s="40"/>
      <c r="S29" s="40"/>
      <c r="T29" s="40"/>
      <c r="U29" s="40"/>
    </row>
    <row r="30" spans="2:21" s="33" customFormat="1" ht="19.5">
      <c r="B30" s="41"/>
      <c r="C30" s="45"/>
      <c r="D30" s="92"/>
      <c r="E30" s="94">
        <v>222</v>
      </c>
      <c r="F30" s="51" t="s">
        <v>46</v>
      </c>
      <c r="G30" s="43"/>
      <c r="H30" s="43"/>
      <c r="I30" s="46">
        <v>3209.94</v>
      </c>
      <c r="J30" s="46">
        <v>3209.94</v>
      </c>
      <c r="K30" s="46"/>
      <c r="L30" s="44"/>
      <c r="M30" s="40"/>
      <c r="N30" s="40"/>
      <c r="O30" s="40"/>
      <c r="P30" s="40"/>
      <c r="Q30" s="40"/>
      <c r="R30" s="40"/>
      <c r="S30" s="40"/>
      <c r="T30" s="40"/>
      <c r="U30" s="40"/>
    </row>
    <row r="31" spans="2:21" s="33" customFormat="1" ht="19.5">
      <c r="B31" s="41"/>
      <c r="C31" s="45"/>
      <c r="D31" s="92"/>
      <c r="E31" s="94">
        <v>223</v>
      </c>
      <c r="F31" s="51" t="s">
        <v>42</v>
      </c>
      <c r="G31" s="43"/>
      <c r="H31" s="43"/>
      <c r="I31" s="46">
        <v>1693.29</v>
      </c>
      <c r="J31" s="46">
        <v>1693.29</v>
      </c>
      <c r="K31" s="46"/>
      <c r="L31" s="44"/>
      <c r="M31" s="40"/>
      <c r="N31" s="40"/>
      <c r="O31" s="40"/>
      <c r="P31" s="40"/>
      <c r="Q31" s="40"/>
      <c r="R31" s="40"/>
      <c r="S31" s="40"/>
      <c r="T31" s="40"/>
      <c r="U31" s="40"/>
    </row>
    <row r="32" spans="2:21" ht="12.75" customHeight="1">
      <c r="B32" s="47"/>
      <c r="C32" s="48"/>
      <c r="D32" s="92"/>
      <c r="E32" s="263"/>
      <c r="F32" s="49"/>
      <c r="G32" s="49"/>
      <c r="H32" s="49"/>
      <c r="I32" s="50"/>
      <c r="J32" s="50"/>
      <c r="K32" s="50"/>
      <c r="L32" s="5"/>
      <c r="M32" s="40"/>
      <c r="N32" s="3"/>
      <c r="O32" s="3"/>
      <c r="P32" s="3"/>
      <c r="Q32" s="3"/>
      <c r="R32" s="3"/>
      <c r="S32" s="3"/>
      <c r="T32" s="3"/>
      <c r="U32" s="3"/>
    </row>
    <row r="33" spans="2:21" s="33" customFormat="1" ht="19.5">
      <c r="B33" s="41"/>
      <c r="C33" s="45" t="s">
        <v>9</v>
      </c>
      <c r="D33" s="95" t="s">
        <v>43</v>
      </c>
      <c r="E33" s="96"/>
      <c r="F33" s="43"/>
      <c r="G33" s="43"/>
      <c r="H33" s="43"/>
      <c r="I33" s="46"/>
      <c r="J33" s="46"/>
      <c r="K33" s="46"/>
      <c r="L33" s="44"/>
      <c r="M33" s="40"/>
      <c r="N33" s="40"/>
      <c r="O33" s="40"/>
      <c r="P33" s="40"/>
      <c r="Q33" s="40"/>
      <c r="R33" s="40"/>
      <c r="S33" s="40"/>
      <c r="T33" s="40"/>
      <c r="U33" s="40"/>
    </row>
    <row r="34" spans="2:21" s="33" customFormat="1" ht="19.5">
      <c r="B34" s="41"/>
      <c r="C34" s="45"/>
      <c r="D34" s="92">
        <v>31</v>
      </c>
      <c r="E34" s="93" t="s">
        <v>4</v>
      </c>
      <c r="F34" s="43"/>
      <c r="G34" s="43"/>
      <c r="H34" s="43"/>
      <c r="I34" s="46">
        <v>71544.46</v>
      </c>
      <c r="J34" s="46">
        <v>71544.46</v>
      </c>
      <c r="K34" s="46"/>
      <c r="L34" s="44"/>
      <c r="M34" s="40"/>
      <c r="N34" s="40"/>
      <c r="O34" s="40"/>
      <c r="P34" s="40"/>
      <c r="Q34" s="40"/>
      <c r="R34" s="40"/>
      <c r="S34" s="40"/>
      <c r="T34" s="40"/>
      <c r="U34" s="40"/>
    </row>
    <row r="35" spans="2:21" s="33" customFormat="1" ht="12.75" customHeight="1">
      <c r="B35" s="41"/>
      <c r="C35" s="45"/>
      <c r="D35" s="92"/>
      <c r="E35" s="93"/>
      <c r="F35" s="43"/>
      <c r="G35" s="43"/>
      <c r="H35" s="43"/>
      <c r="I35" s="46"/>
      <c r="J35" s="46"/>
      <c r="K35" s="46"/>
      <c r="L35" s="44"/>
      <c r="M35" s="40"/>
      <c r="N35" s="40"/>
      <c r="O35" s="40"/>
      <c r="P35" s="40"/>
      <c r="Q35" s="40"/>
      <c r="R35" s="40"/>
      <c r="S35" s="40"/>
      <c r="T35" s="40"/>
      <c r="U35" s="40"/>
    </row>
    <row r="36" spans="2:21" s="33" customFormat="1" ht="19.5">
      <c r="B36" s="41"/>
      <c r="C36" s="45" t="s">
        <v>44</v>
      </c>
      <c r="D36" s="95" t="s">
        <v>45</v>
      </c>
      <c r="E36" s="96"/>
      <c r="F36" s="43"/>
      <c r="G36" s="43"/>
      <c r="H36" s="43"/>
      <c r="I36" s="46"/>
      <c r="J36" s="46"/>
      <c r="K36" s="46"/>
      <c r="L36" s="44"/>
      <c r="M36" s="40"/>
      <c r="N36" s="40"/>
      <c r="O36" s="40"/>
      <c r="P36" s="40"/>
      <c r="Q36" s="40"/>
      <c r="R36" s="40"/>
      <c r="S36" s="40"/>
      <c r="T36" s="40"/>
      <c r="U36" s="40"/>
    </row>
    <row r="37" spans="2:21" s="33" customFormat="1" ht="19.5">
      <c r="B37" s="41"/>
      <c r="C37" s="45"/>
      <c r="D37" s="92">
        <v>42</v>
      </c>
      <c r="E37" s="93" t="s">
        <v>99</v>
      </c>
      <c r="F37" s="43"/>
      <c r="G37" s="43"/>
      <c r="H37" s="43"/>
      <c r="I37" s="46">
        <v>77.5286048621963</v>
      </c>
      <c r="J37" s="46">
        <v>77.5286048621963</v>
      </c>
      <c r="K37" s="46"/>
      <c r="L37" s="44"/>
      <c r="M37" s="40"/>
      <c r="N37" s="40"/>
      <c r="O37" s="40"/>
      <c r="P37" s="40"/>
      <c r="Q37" s="40"/>
      <c r="R37" s="40"/>
      <c r="S37" s="40"/>
      <c r="T37" s="40"/>
      <c r="U37" s="40"/>
    </row>
    <row r="38" spans="2:21" s="33" customFormat="1" ht="19.5">
      <c r="B38" s="41"/>
      <c r="C38" s="45"/>
      <c r="D38" s="92">
        <v>43</v>
      </c>
      <c r="E38" s="93" t="s">
        <v>92</v>
      </c>
      <c r="F38" s="43"/>
      <c r="G38" s="43"/>
      <c r="H38" s="43"/>
      <c r="I38" s="46">
        <v>315.0003084921745</v>
      </c>
      <c r="J38" s="46">
        <f>'SUP-INTESAR'!K62</f>
        <v>179.97085135426542</v>
      </c>
      <c r="K38" s="46">
        <f>+J38-I38</f>
        <v>-135.02945713790908</v>
      </c>
      <c r="L38" s="44"/>
      <c r="M38" s="40"/>
      <c r="N38" s="40"/>
      <c r="O38" s="40"/>
      <c r="P38" s="40"/>
      <c r="Q38" s="40"/>
      <c r="R38" s="40"/>
      <c r="S38" s="40"/>
      <c r="T38" s="40"/>
      <c r="U38" s="40"/>
    </row>
    <row r="39" spans="2:21" s="33" customFormat="1" ht="19.5">
      <c r="B39" s="41"/>
      <c r="C39" s="45"/>
      <c r="D39" s="92">
        <v>44</v>
      </c>
      <c r="E39" s="93" t="s">
        <v>42</v>
      </c>
      <c r="F39" s="43"/>
      <c r="G39" s="43"/>
      <c r="H39" s="43"/>
      <c r="I39" s="46">
        <v>614.72328</v>
      </c>
      <c r="J39" s="46">
        <v>614.72328</v>
      </c>
      <c r="K39" s="46"/>
      <c r="L39" s="44"/>
      <c r="M39" s="40"/>
      <c r="N39" s="40"/>
      <c r="O39" s="40"/>
      <c r="P39" s="40"/>
      <c r="Q39" s="40"/>
      <c r="R39" s="40"/>
      <c r="S39" s="40"/>
      <c r="T39" s="40"/>
      <c r="U39" s="40"/>
    </row>
    <row r="40" spans="2:21" s="33" customFormat="1" ht="19.5">
      <c r="B40" s="41"/>
      <c r="C40" s="45"/>
      <c r="D40" s="92">
        <v>45</v>
      </c>
      <c r="E40" s="93" t="s">
        <v>46</v>
      </c>
      <c r="F40" s="43"/>
      <c r="G40" s="43"/>
      <c r="H40" s="43"/>
      <c r="I40" s="46">
        <v>799.4123490827886</v>
      </c>
      <c r="J40" s="46">
        <v>799.4123490827886</v>
      </c>
      <c r="K40" s="46"/>
      <c r="L40" s="44"/>
      <c r="M40" s="40"/>
      <c r="N40" s="40"/>
      <c r="O40" s="40"/>
      <c r="P40" s="40"/>
      <c r="Q40" s="40"/>
      <c r="R40" s="40"/>
      <c r="S40" s="40"/>
      <c r="T40" s="40"/>
      <c r="U40" s="40"/>
    </row>
    <row r="41" spans="2:21" s="33" customFormat="1" ht="19.5">
      <c r="B41" s="41"/>
      <c r="C41" s="45"/>
      <c r="D41" s="92"/>
      <c r="E41" s="93"/>
      <c r="F41" s="43"/>
      <c r="G41" s="43"/>
      <c r="H41" s="43"/>
      <c r="I41" s="46"/>
      <c r="J41" s="46"/>
      <c r="K41" s="46"/>
      <c r="L41" s="44"/>
      <c r="M41" s="40"/>
      <c r="N41" s="40"/>
      <c r="O41" s="40"/>
      <c r="P41" s="40"/>
      <c r="Q41" s="40"/>
      <c r="R41" s="40"/>
      <c r="S41" s="40"/>
      <c r="T41" s="40"/>
      <c r="U41" s="40"/>
    </row>
    <row r="42" spans="2:21" s="33" customFormat="1" ht="11.25" customHeight="1">
      <c r="B42" s="41"/>
      <c r="C42" s="45"/>
      <c r="D42" s="92"/>
      <c r="E42" s="93"/>
      <c r="F42" s="43"/>
      <c r="G42" s="43"/>
      <c r="H42" s="267"/>
      <c r="I42" s="46"/>
      <c r="J42" s="46"/>
      <c r="K42" s="46"/>
      <c r="L42" s="44"/>
      <c r="M42" s="40"/>
      <c r="N42" s="40"/>
      <c r="O42" s="40"/>
      <c r="P42" s="40"/>
      <c r="Q42" s="40"/>
      <c r="R42" s="40"/>
      <c r="S42" s="40"/>
      <c r="T42" s="40"/>
      <c r="U42" s="40"/>
    </row>
    <row r="43" spans="2:21" s="33" customFormat="1" ht="20.25" thickBot="1">
      <c r="B43" s="41"/>
      <c r="C43" s="42"/>
      <c r="D43" s="92"/>
      <c r="E43" s="96"/>
      <c r="F43" s="43"/>
      <c r="G43" s="43"/>
      <c r="H43" s="43"/>
      <c r="I43" s="40"/>
      <c r="J43" s="40"/>
      <c r="K43" s="40"/>
      <c r="L43" s="44"/>
      <c r="M43" s="40"/>
      <c r="N43" s="40"/>
      <c r="O43" s="40"/>
      <c r="P43" s="40"/>
      <c r="Q43" s="40"/>
      <c r="R43" s="40"/>
      <c r="S43" s="40"/>
      <c r="T43" s="40"/>
      <c r="U43" s="40"/>
    </row>
    <row r="44" spans="2:21" s="33" customFormat="1" ht="20.25" thickBot="1" thickTop="1">
      <c r="B44" s="41"/>
      <c r="C44" s="45"/>
      <c r="D44" s="45"/>
      <c r="F44" s="404" t="s">
        <v>10</v>
      </c>
      <c r="G44" s="405"/>
      <c r="H44" s="406"/>
      <c r="I44" s="407">
        <f>SUM(I18:I41)</f>
        <v>454379.6045424371</v>
      </c>
      <c r="J44" s="407">
        <f>SUM(J18:J41)</f>
        <v>454244.5750852992</v>
      </c>
      <c r="K44" s="408">
        <f>+J44-I44</f>
        <v>-135.02945713791996</v>
      </c>
      <c r="L44" s="44"/>
      <c r="M44" s="40"/>
      <c r="N44" s="40"/>
      <c r="O44" s="40"/>
      <c r="P44" s="40"/>
      <c r="Q44" s="40"/>
      <c r="R44" s="40"/>
      <c r="S44" s="40"/>
      <c r="T44" s="40"/>
      <c r="U44" s="40"/>
    </row>
    <row r="45" spans="2:21" s="33" customFormat="1" ht="9.75" customHeight="1" thickTop="1">
      <c r="B45" s="41"/>
      <c r="C45" s="45"/>
      <c r="D45" s="45"/>
      <c r="F45" s="91"/>
      <c r="G45" s="83"/>
      <c r="H45" s="83"/>
      <c r="L45" s="44"/>
      <c r="M45" s="40"/>
      <c r="N45" s="40"/>
      <c r="O45" s="40"/>
      <c r="P45" s="40"/>
      <c r="Q45" s="40"/>
      <c r="R45" s="40"/>
      <c r="S45" s="40"/>
      <c r="T45" s="40"/>
      <c r="U45" s="40"/>
    </row>
    <row r="46" spans="2:21" s="33" customFormat="1" ht="18" customHeight="1">
      <c r="B46" s="41"/>
      <c r="C46" s="97" t="s">
        <v>98</v>
      </c>
      <c r="D46" s="45"/>
      <c r="F46" s="91"/>
      <c r="G46" s="83"/>
      <c r="H46" s="83"/>
      <c r="L46" s="44"/>
      <c r="M46" s="40"/>
      <c r="N46" s="40"/>
      <c r="O46" s="40"/>
      <c r="P46" s="40"/>
      <c r="Q46" s="40"/>
      <c r="R46" s="40"/>
      <c r="S46" s="40"/>
      <c r="T46" s="40"/>
      <c r="U46" s="40"/>
    </row>
    <row r="47" spans="2:21" s="33" customFormat="1" ht="9.75" customHeight="1">
      <c r="B47" s="41"/>
      <c r="C47" s="45"/>
      <c r="D47" s="45"/>
      <c r="F47" s="91"/>
      <c r="G47" s="83"/>
      <c r="H47" s="83"/>
      <c r="L47" s="44"/>
      <c r="M47" s="40"/>
      <c r="N47" s="40"/>
      <c r="O47" s="40"/>
      <c r="P47" s="40"/>
      <c r="Q47" s="40"/>
      <c r="R47" s="40"/>
      <c r="S47" s="40"/>
      <c r="T47" s="40"/>
      <c r="U47" s="40"/>
    </row>
    <row r="48" spans="2:21" s="33" customFormat="1" ht="18.75">
      <c r="B48" s="41"/>
      <c r="C48" s="403" t="s">
        <v>103</v>
      </c>
      <c r="D48" s="45"/>
      <c r="F48" s="91"/>
      <c r="G48" s="83"/>
      <c r="H48" s="83"/>
      <c r="I48" s="268"/>
      <c r="J48" s="268"/>
      <c r="K48" s="268"/>
      <c r="L48" s="44"/>
      <c r="M48" s="40"/>
      <c r="N48" s="40"/>
      <c r="O48" s="40"/>
      <c r="P48" s="40"/>
      <c r="Q48" s="40"/>
      <c r="R48" s="40"/>
      <c r="S48" s="40"/>
      <c r="T48" s="40"/>
      <c r="U48" s="40"/>
    </row>
    <row r="49" spans="2:21" s="29" customFormat="1" ht="10.5" customHeight="1" thickBot="1">
      <c r="B49" s="52"/>
      <c r="C49" s="53"/>
      <c r="D49" s="53"/>
      <c r="E49" s="54"/>
      <c r="F49" s="54"/>
      <c r="G49" s="54"/>
      <c r="H49" s="54"/>
      <c r="I49" s="54"/>
      <c r="J49" s="54"/>
      <c r="K49" s="54"/>
      <c r="L49" s="55"/>
      <c r="M49" s="30"/>
      <c r="N49" s="30"/>
      <c r="O49" s="56"/>
      <c r="P49" s="57"/>
      <c r="Q49" s="57"/>
      <c r="R49" s="58"/>
      <c r="S49" s="59"/>
      <c r="T49" s="30"/>
      <c r="U49" s="30"/>
    </row>
    <row r="50" spans="4:21" ht="13.5" thickTop="1">
      <c r="D50" s="3"/>
      <c r="F50" s="3"/>
      <c r="G50" s="3"/>
      <c r="H50" s="3"/>
      <c r="I50" s="3"/>
      <c r="J50" s="3"/>
      <c r="K50" s="3"/>
      <c r="L50" s="3"/>
      <c r="M50" s="3"/>
      <c r="N50" s="3"/>
      <c r="O50" s="12"/>
      <c r="P50" s="60"/>
      <c r="Q50" s="60"/>
      <c r="R50" s="3"/>
      <c r="S50" s="61"/>
      <c r="T50" s="3"/>
      <c r="U50" s="3"/>
    </row>
    <row r="51" spans="4:21" ht="12.75"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62"/>
      <c r="Q51" s="62"/>
      <c r="R51" s="63"/>
      <c r="S51" s="61"/>
      <c r="T51" s="3"/>
      <c r="U51" s="3"/>
    </row>
    <row r="52" spans="4:21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62"/>
      <c r="Q52" s="62"/>
      <c r="R52" s="63"/>
      <c r="S52" s="61"/>
      <c r="T52" s="3"/>
      <c r="U52" s="3"/>
    </row>
    <row r="53" spans="4:21" ht="12.75">
      <c r="D53" s="3"/>
      <c r="E53" s="3"/>
      <c r="N53" s="3"/>
      <c r="O53" s="3"/>
      <c r="P53" s="3"/>
      <c r="Q53" s="3"/>
      <c r="R53" s="3"/>
      <c r="S53" s="3"/>
      <c r="T53" s="3"/>
      <c r="U53" s="3"/>
    </row>
    <row r="54" spans="4:21" ht="12.75">
      <c r="D54" s="3"/>
      <c r="E54" s="3"/>
      <c r="R54" s="3"/>
      <c r="S54" s="3"/>
      <c r="T54" s="3"/>
      <c r="U54" s="3"/>
    </row>
    <row r="55" spans="4:21" ht="12.75">
      <c r="D55" s="3"/>
      <c r="E55" s="3"/>
      <c r="R55" s="3"/>
      <c r="S55" s="3"/>
      <c r="T55" s="3"/>
      <c r="U55" s="3"/>
    </row>
    <row r="56" spans="4:21" ht="12.75">
      <c r="D56" s="3"/>
      <c r="E56" s="3"/>
      <c r="R56" s="3"/>
      <c r="S56" s="3"/>
      <c r="T56" s="3"/>
      <c r="U56" s="3"/>
    </row>
    <row r="57" spans="4:21" ht="12.75">
      <c r="D57" s="3"/>
      <c r="E57" s="3"/>
      <c r="R57" s="3"/>
      <c r="S57" s="3"/>
      <c r="T57" s="3"/>
      <c r="U57" s="3"/>
    </row>
    <row r="58" spans="4:21" ht="12.75">
      <c r="D58" s="3"/>
      <c r="E58" s="3"/>
      <c r="R58" s="3"/>
      <c r="S58" s="3"/>
      <c r="T58" s="3"/>
      <c r="U58" s="3"/>
    </row>
    <row r="59" spans="18:21" ht="12.75">
      <c r="R59" s="3"/>
      <c r="S59" s="3"/>
      <c r="T59" s="3"/>
      <c r="U59" s="3"/>
    </row>
    <row r="60" spans="18:21" ht="12.75">
      <c r="R60" s="3"/>
      <c r="S60" s="3"/>
      <c r="T60" s="3"/>
      <c r="U60" s="3"/>
    </row>
  </sheetData>
  <mergeCells count="1">
    <mergeCell ref="F44:H4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3"/>
  <dimension ref="A1:AG64"/>
  <sheetViews>
    <sheetView zoomScale="50" zoomScaleNormal="50" workbookViewId="0" topLeftCell="A10">
      <selection activeCell="F53" sqref="F53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6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D1" s="90"/>
    </row>
    <row r="2" spans="1:23" ht="27" customHeight="1">
      <c r="A2" s="7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33" customFormat="1" ht="30.75">
      <c r="A3" s="130"/>
      <c r="B3" s="131" t="str">
        <f>'TOT-0809'!B2</f>
        <v>ANEXO II al Memorandum D.T.E.E. N°    158    /2015.-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AB3" s="132"/>
      <c r="AC3" s="132"/>
      <c r="AD3" s="132"/>
    </row>
    <row r="4" spans="1:2" s="22" customFormat="1" ht="11.25">
      <c r="A4" s="252" t="s">
        <v>1</v>
      </c>
      <c r="B4" s="253"/>
    </row>
    <row r="5" spans="1:2" s="22" customFormat="1" ht="12" thickBot="1">
      <c r="A5" s="252" t="s">
        <v>2</v>
      </c>
      <c r="B5" s="252"/>
    </row>
    <row r="6" spans="1:30" ht="16.5" customHeight="1" thickTop="1">
      <c r="A6" s="4"/>
      <c r="B6" s="64"/>
      <c r="C6" s="65"/>
      <c r="D6" s="65"/>
      <c r="E6" s="109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269"/>
      <c r="X6" s="269"/>
      <c r="Y6" s="269"/>
      <c r="Z6" s="269"/>
      <c r="AA6" s="269"/>
      <c r="AB6" s="269"/>
      <c r="AC6" s="269"/>
      <c r="AD6" s="75"/>
    </row>
    <row r="7" spans="1:30" ht="20.25">
      <c r="A7" s="4"/>
      <c r="B7" s="47"/>
      <c r="C7" s="3"/>
      <c r="D7" s="103" t="s">
        <v>50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8"/>
      <c r="Q7" s="68"/>
      <c r="R7" s="3"/>
      <c r="S7" s="3"/>
      <c r="T7" s="3"/>
      <c r="U7" s="3"/>
      <c r="V7" s="3"/>
      <c r="AD7" s="14"/>
    </row>
    <row r="8" spans="1:30" ht="16.5" customHeight="1">
      <c r="A8" s="4"/>
      <c r="B8" s="4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D8" s="14"/>
    </row>
    <row r="9" spans="2:30" s="33" customFormat="1" ht="20.25">
      <c r="B9" s="41"/>
      <c r="C9" s="40"/>
      <c r="D9" s="103" t="s">
        <v>51</v>
      </c>
      <c r="E9" s="40"/>
      <c r="F9" s="40"/>
      <c r="G9" s="40"/>
      <c r="H9" s="40"/>
      <c r="N9" s="40"/>
      <c r="O9" s="40"/>
      <c r="P9" s="110"/>
      <c r="Q9" s="110"/>
      <c r="R9" s="40"/>
      <c r="S9" s="40"/>
      <c r="T9" s="40"/>
      <c r="U9" s="40"/>
      <c r="V9" s="40"/>
      <c r="W9"/>
      <c r="X9" s="40"/>
      <c r="Y9" s="40"/>
      <c r="Z9" s="40"/>
      <c r="AA9" s="40"/>
      <c r="AB9" s="40"/>
      <c r="AC9"/>
      <c r="AD9" s="111"/>
    </row>
    <row r="10" spans="1:30" ht="16.5" customHeight="1">
      <c r="A10" s="4"/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D10" s="14"/>
    </row>
    <row r="11" spans="2:30" s="33" customFormat="1" ht="20.25">
      <c r="B11" s="41"/>
      <c r="C11" s="40"/>
      <c r="D11" s="103" t="s">
        <v>97</v>
      </c>
      <c r="E11" s="40"/>
      <c r="F11" s="40"/>
      <c r="G11" s="40"/>
      <c r="H11" s="40"/>
      <c r="N11" s="40"/>
      <c r="O11" s="40"/>
      <c r="P11" s="110"/>
      <c r="Q11" s="110"/>
      <c r="R11" s="40"/>
      <c r="S11" s="40"/>
      <c r="T11" s="40"/>
      <c r="U11" s="40"/>
      <c r="V11" s="40"/>
      <c r="W11"/>
      <c r="X11" s="40"/>
      <c r="Y11" s="40"/>
      <c r="Z11" s="40"/>
      <c r="AA11" s="40"/>
      <c r="AB11" s="40"/>
      <c r="AC11"/>
      <c r="AD11" s="111"/>
    </row>
    <row r="12" spans="1:30" ht="16.5" customHeight="1">
      <c r="A12" s="4"/>
      <c r="B12" s="47"/>
      <c r="C12" s="3"/>
      <c r="D12" s="3"/>
      <c r="E12" s="4"/>
      <c r="F12" s="4"/>
      <c r="G12" s="4"/>
      <c r="H12" s="4"/>
      <c r="I12" s="66"/>
      <c r="J12" s="66"/>
      <c r="K12" s="66"/>
      <c r="L12" s="66"/>
      <c r="M12" s="66"/>
      <c r="N12" s="66"/>
      <c r="O12" s="66"/>
      <c r="P12" s="66"/>
      <c r="Q12" s="66"/>
      <c r="R12" s="3"/>
      <c r="S12" s="3"/>
      <c r="T12" s="3"/>
      <c r="U12" s="3"/>
      <c r="V12" s="3"/>
      <c r="AD12" s="14"/>
    </row>
    <row r="13" spans="2:30" s="33" customFormat="1" ht="19.5">
      <c r="B13" s="34" t="str">
        <f>'TOT-0809'!B14</f>
        <v>Desde el 01 al 31 de agosto de 2009</v>
      </c>
      <c r="C13" s="35"/>
      <c r="D13" s="37"/>
      <c r="E13" s="37"/>
      <c r="F13" s="37"/>
      <c r="G13" s="37"/>
      <c r="H13" s="37"/>
      <c r="I13" s="38"/>
      <c r="J13" s="101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84"/>
      <c r="V13" s="84"/>
      <c r="W13"/>
      <c r="X13" s="276"/>
      <c r="Y13" s="276"/>
      <c r="Z13" s="276"/>
      <c r="AA13" s="276"/>
      <c r="AB13" s="84"/>
      <c r="AC13" s="101"/>
      <c r="AD13" s="39"/>
    </row>
    <row r="14" spans="1:30" ht="16.5" customHeight="1">
      <c r="A14" s="4"/>
      <c r="B14" s="47"/>
      <c r="C14" s="3"/>
      <c r="D14" s="3"/>
      <c r="E14" s="61"/>
      <c r="F14" s="61"/>
      <c r="G14" s="3"/>
      <c r="H14" s="3"/>
      <c r="I14" s="3"/>
      <c r="J14" s="134"/>
      <c r="K14" s="3"/>
      <c r="L14" s="3"/>
      <c r="M14" s="3"/>
      <c r="N14" s="4"/>
      <c r="O14" s="4"/>
      <c r="P14" s="3"/>
      <c r="Q14" s="3"/>
      <c r="R14" s="3"/>
      <c r="S14" s="3"/>
      <c r="T14" s="3"/>
      <c r="U14" s="3"/>
      <c r="V14" s="3"/>
      <c r="AD14" s="14"/>
    </row>
    <row r="15" spans="1:30" ht="16.5" customHeight="1">
      <c r="A15" s="4"/>
      <c r="B15" s="47"/>
      <c r="C15" s="3"/>
      <c r="D15" s="3"/>
      <c r="E15" s="61"/>
      <c r="F15" s="61"/>
      <c r="G15" s="3"/>
      <c r="H15" s="3"/>
      <c r="I15" s="89"/>
      <c r="J15" s="3"/>
      <c r="K15" s="1"/>
      <c r="M15" s="3"/>
      <c r="N15" s="4"/>
      <c r="O15" s="4"/>
      <c r="P15" s="3"/>
      <c r="Q15" s="3"/>
      <c r="R15" s="3"/>
      <c r="S15" s="3"/>
      <c r="T15" s="3"/>
      <c r="U15" s="3"/>
      <c r="V15" s="3"/>
      <c r="AD15" s="14"/>
    </row>
    <row r="16" spans="1:30" ht="16.5" customHeight="1">
      <c r="A16" s="4"/>
      <c r="B16" s="47"/>
      <c r="C16" s="3"/>
      <c r="D16" s="3"/>
      <c r="E16" s="61"/>
      <c r="F16" s="61"/>
      <c r="G16" s="3"/>
      <c r="H16" s="3"/>
      <c r="I16" s="89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AD16" s="14"/>
    </row>
    <row r="17" spans="1:30" ht="16.5" customHeight="1">
      <c r="A17" s="4"/>
      <c r="B17" s="47"/>
      <c r="C17" s="91" t="s">
        <v>52</v>
      </c>
      <c r="D17" s="51" t="s">
        <v>53</v>
      </c>
      <c r="E17" s="61"/>
      <c r="F17" s="61"/>
      <c r="G17" s="3"/>
      <c r="H17" s="3"/>
      <c r="I17" s="3"/>
      <c r="J17" s="134"/>
      <c r="K17" s="3"/>
      <c r="L17" s="3"/>
      <c r="M17" s="3"/>
      <c r="N17" s="4"/>
      <c r="O17" s="4"/>
      <c r="P17" s="3"/>
      <c r="Q17" s="3"/>
      <c r="R17" s="3"/>
      <c r="S17" s="3"/>
      <c r="T17" s="3"/>
      <c r="U17" s="3"/>
      <c r="V17" s="3"/>
      <c r="AD17" s="14"/>
    </row>
    <row r="18" spans="2:30" s="29" customFormat="1" ht="16.5" customHeight="1">
      <c r="B18" s="135"/>
      <c r="C18" s="30"/>
      <c r="D18" s="136"/>
      <c r="E18" s="137"/>
      <c r="F18" s="138"/>
      <c r="G18" s="30"/>
      <c r="H18" s="30"/>
      <c r="I18" s="30"/>
      <c r="J18" s="139"/>
      <c r="K18" s="30"/>
      <c r="L18" s="30"/>
      <c r="M18" s="30"/>
      <c r="P18" s="30"/>
      <c r="Q18" s="30"/>
      <c r="R18" s="30"/>
      <c r="S18" s="30"/>
      <c r="T18" s="30"/>
      <c r="U18" s="30"/>
      <c r="V18" s="30"/>
      <c r="W18"/>
      <c r="AD18" s="140"/>
    </row>
    <row r="19" spans="2:30" s="29" customFormat="1" ht="16.5" customHeight="1">
      <c r="B19" s="135"/>
      <c r="C19" s="30"/>
      <c r="D19" s="277" t="s">
        <v>78</v>
      </c>
      <c r="F19" s="141">
        <v>117.179</v>
      </c>
      <c r="G19" s="277" t="s">
        <v>79</v>
      </c>
      <c r="H19" s="30"/>
      <c r="I19" s="30"/>
      <c r="J19" s="142"/>
      <c r="K19" s="143" t="s">
        <v>33</v>
      </c>
      <c r="L19" s="144">
        <v>0.04</v>
      </c>
      <c r="R19" s="30"/>
      <c r="S19" s="30"/>
      <c r="T19" s="30"/>
      <c r="U19" s="30"/>
      <c r="V19" s="30"/>
      <c r="W19"/>
      <c r="AD19" s="140"/>
    </row>
    <row r="20" spans="2:30" s="29" customFormat="1" ht="16.5" customHeight="1">
      <c r="B20" s="135"/>
      <c r="C20" s="30"/>
      <c r="D20" s="277" t="s">
        <v>80</v>
      </c>
      <c r="F20" s="141">
        <v>0.319</v>
      </c>
      <c r="G20" s="277" t="s">
        <v>63</v>
      </c>
      <c r="H20" s="30"/>
      <c r="I20" s="30"/>
      <c r="J20" s="30"/>
      <c r="K20" s="136" t="s">
        <v>31</v>
      </c>
      <c r="L20" s="30">
        <f>MID(B13,16,2)*24</f>
        <v>744</v>
      </c>
      <c r="M20" s="30" t="s">
        <v>32</v>
      </c>
      <c r="N20" s="30"/>
      <c r="O20" s="30"/>
      <c r="P20" s="254"/>
      <c r="Q20" s="30"/>
      <c r="R20" s="30"/>
      <c r="S20" s="30"/>
      <c r="T20" s="30"/>
      <c r="U20" s="30"/>
      <c r="V20" s="30"/>
      <c r="W20"/>
      <c r="AD20" s="140"/>
    </row>
    <row r="21" spans="2:30" s="29" customFormat="1" ht="16.5" customHeight="1">
      <c r="B21" s="135"/>
      <c r="C21" s="30"/>
      <c r="D21" s="277"/>
      <c r="F21" s="141"/>
      <c r="G21" s="277"/>
      <c r="H21" s="30"/>
      <c r="I21" s="30"/>
      <c r="J21" s="30"/>
      <c r="K21" s="112"/>
      <c r="L21" s="113"/>
      <c r="M21" s="30"/>
      <c r="N21" s="30"/>
      <c r="O21" s="30"/>
      <c r="P21" s="254"/>
      <c r="Q21" s="30"/>
      <c r="R21" s="30"/>
      <c r="S21" s="30"/>
      <c r="T21" s="30"/>
      <c r="U21" s="30"/>
      <c r="V21" s="30"/>
      <c r="W21"/>
      <c r="AD21" s="140"/>
    </row>
    <row r="22" spans="2:30" s="29" customFormat="1" ht="16.5" customHeight="1">
      <c r="B22" s="135"/>
      <c r="C22" s="30"/>
      <c r="D22" s="277"/>
      <c r="F22" s="141"/>
      <c r="G22" s="277"/>
      <c r="H22" s="30"/>
      <c r="I22" s="30"/>
      <c r="J22" s="30"/>
      <c r="K22" s="112"/>
      <c r="L22" s="113"/>
      <c r="M22" s="30"/>
      <c r="N22" s="30"/>
      <c r="O22" s="30"/>
      <c r="P22" s="254"/>
      <c r="Q22" s="30"/>
      <c r="R22" s="30"/>
      <c r="S22" s="30"/>
      <c r="T22" s="30"/>
      <c r="U22" s="30"/>
      <c r="V22" s="30"/>
      <c r="W22"/>
      <c r="AD22" s="140"/>
    </row>
    <row r="23" spans="2:30" s="29" customFormat="1" ht="8.25" customHeight="1">
      <c r="B23" s="135"/>
      <c r="C23" s="30"/>
      <c r="D23" s="30"/>
      <c r="E23" s="145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/>
      <c r="AD23" s="140"/>
    </row>
    <row r="24" spans="1:30" ht="16.5" customHeight="1">
      <c r="A24" s="4"/>
      <c r="B24" s="47"/>
      <c r="C24" s="91" t="s">
        <v>54</v>
      </c>
      <c r="D24" s="2" t="s">
        <v>67</v>
      </c>
      <c r="E24" s="1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AD24" s="14"/>
    </row>
    <row r="25" spans="1:30" ht="10.5" customHeight="1" thickBot="1">
      <c r="A25" s="4"/>
      <c r="B25" s="47"/>
      <c r="C25" s="3"/>
      <c r="D25" s="3"/>
      <c r="E25" s="1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AD25" s="14"/>
    </row>
    <row r="26" spans="2:30" s="29" customFormat="1" ht="33" customHeight="1" thickBot="1" thickTop="1">
      <c r="B26" s="135"/>
      <c r="C26" s="70" t="s">
        <v>11</v>
      </c>
      <c r="D26" s="273" t="s">
        <v>0</v>
      </c>
      <c r="E26" s="104" t="s">
        <v>12</v>
      </c>
      <c r="F26" s="274" t="s">
        <v>13</v>
      </c>
      <c r="G26" s="115" t="s">
        <v>47</v>
      </c>
      <c r="H26" s="275" t="s">
        <v>30</v>
      </c>
      <c r="I26" s="88" t="s">
        <v>14</v>
      </c>
      <c r="J26" s="71" t="s">
        <v>15</v>
      </c>
      <c r="K26" s="105" t="s">
        <v>16</v>
      </c>
      <c r="L26" s="73" t="s">
        <v>29</v>
      </c>
      <c r="M26" s="72" t="s">
        <v>25</v>
      </c>
      <c r="N26" s="73" t="s">
        <v>81</v>
      </c>
      <c r="O26" s="73" t="s">
        <v>38</v>
      </c>
      <c r="P26" s="105" t="s">
        <v>39</v>
      </c>
      <c r="Q26" s="71" t="s">
        <v>26</v>
      </c>
      <c r="R26" s="280" t="s">
        <v>17</v>
      </c>
      <c r="S26" s="281" t="s">
        <v>18</v>
      </c>
      <c r="T26" s="282" t="s">
        <v>76</v>
      </c>
      <c r="U26" s="283"/>
      <c r="V26" s="284"/>
      <c r="W26" s="285" t="s">
        <v>82</v>
      </c>
      <c r="X26" s="286"/>
      <c r="Y26" s="287"/>
      <c r="Z26" s="288" t="s">
        <v>19</v>
      </c>
      <c r="AA26" s="289" t="s">
        <v>75</v>
      </c>
      <c r="AB26" s="290" t="s">
        <v>48</v>
      </c>
      <c r="AC26" s="81" t="s">
        <v>20</v>
      </c>
      <c r="AD26" s="140"/>
    </row>
    <row r="27" spans="2:30" s="29" customFormat="1" ht="16.5" customHeight="1" thickTop="1">
      <c r="B27" s="135"/>
      <c r="C27" s="6"/>
      <c r="D27" s="291"/>
      <c r="E27" s="292"/>
      <c r="F27" s="293"/>
      <c r="G27" s="294"/>
      <c r="H27" s="295"/>
      <c r="I27" s="296"/>
      <c r="J27" s="297"/>
      <c r="K27" s="298"/>
      <c r="L27" s="6"/>
      <c r="M27" s="6"/>
      <c r="N27" s="271"/>
      <c r="O27" s="271"/>
      <c r="P27" s="6"/>
      <c r="Q27" s="270"/>
      <c r="R27" s="299"/>
      <c r="S27" s="300"/>
      <c r="T27" s="301"/>
      <c r="U27" s="302"/>
      <c r="V27" s="303"/>
      <c r="W27" s="304"/>
      <c r="X27" s="305"/>
      <c r="Y27" s="306"/>
      <c r="Z27" s="307"/>
      <c r="AA27" s="308"/>
      <c r="AB27" s="309"/>
      <c r="AC27" s="310"/>
      <c r="AD27" s="140"/>
    </row>
    <row r="28" spans="1:30" ht="16.5" customHeight="1">
      <c r="A28" s="4"/>
      <c r="B28" s="47"/>
      <c r="C28" s="266" t="s">
        <v>70</v>
      </c>
      <c r="D28" s="258" t="s">
        <v>77</v>
      </c>
      <c r="E28" s="259">
        <v>500</v>
      </c>
      <c r="F28" s="265">
        <v>354.2</v>
      </c>
      <c r="G28" s="311" t="s">
        <v>73</v>
      </c>
      <c r="H28" s="312">
        <f>IF(G28="A",200,IF(G28="B",60,20))</f>
        <v>20</v>
      </c>
      <c r="I28" s="313">
        <f>IF(F28&gt;100,F28,100)*$F$19/100</f>
        <v>415.048018</v>
      </c>
      <c r="J28" s="256">
        <v>40027.370833333334</v>
      </c>
      <c r="K28" s="257">
        <v>40027.65833333333</v>
      </c>
      <c r="L28" s="315">
        <f>IF(D28="","",(K28-J28)*24)</f>
        <v>6.899999999965075</v>
      </c>
      <c r="M28" s="125">
        <f>IF(D28="","",ROUND((K28-J28)*24*60,0))</f>
        <v>414</v>
      </c>
      <c r="N28" s="147" t="s">
        <v>74</v>
      </c>
      <c r="O28" s="148" t="str">
        <f>IF(D28="","","--")</f>
        <v>--</v>
      </c>
      <c r="P28" s="117" t="str">
        <f>IF(D28="","","NO")</f>
        <v>NO</v>
      </c>
      <c r="Q28" s="117" t="str">
        <f>IF(D28="","",IF(OR(N28="P",N28="RP"),"--","NO"))</f>
        <v>--</v>
      </c>
      <c r="R28" s="316">
        <f>IF(N28="P",+I28*H28*ROUND(M28/60,2)/100,"--")</f>
        <v>572.7662648400001</v>
      </c>
      <c r="S28" s="317" t="str">
        <f>IF(N28="RP",I28*H28*ROUND(M28/60,2)*0.01*O28/100,"--")</f>
        <v>--</v>
      </c>
      <c r="T28" s="318" t="str">
        <f>IF(AND(N28="F",Q28="NO"),IF(P28="SI",1.2,1)*I28*H28,"--")</f>
        <v>--</v>
      </c>
      <c r="U28" s="319" t="str">
        <f>IF(AND(M28&gt;10,N28="F"),IF(M28&lt;=300,ROUND(M28/60,2),5)*I28*H28*IF(P28="SI",1.2,1),"--")</f>
        <v>--</v>
      </c>
      <c r="V28" s="320" t="str">
        <f>IF(AND(N28="F",M28&gt;300),IF(P28="SI",1.2,1)*(ROUND(M28/60,2)-5)*I28*H28*0.1,"--")</f>
        <v>--</v>
      </c>
      <c r="W28" s="321" t="str">
        <f>IF(AND(N28="R",Q28="NO"),IF(P28="SI",1.2,1)*I28*H28*O28/100,"--")</f>
        <v>--</v>
      </c>
      <c r="X28" s="322" t="str">
        <f>IF(AND(M28&gt;10,N28="R"),IF(M28&lt;=300,ROUND(M28/60,2),5)*I28*H28*O28/100*IF(P28="SI",1.2,1),"--")</f>
        <v>--</v>
      </c>
      <c r="Y28" s="323" t="str">
        <f>IF(AND(N28="R",M28&gt;300),IF(P28="SI",1.2,1)*(ROUND(M28/60,2)-5)*I28*H28*O28/100*0.1,"--")</f>
        <v>--</v>
      </c>
      <c r="Z28" s="324" t="str">
        <f>IF(N28="RF",IF(P28="SI",1.2,1)*ROUND(M28/60,2)*I28*H28*0.1,"--")</f>
        <v>--</v>
      </c>
      <c r="AA28" s="325" t="str">
        <f>IF(N28="RR",IF(P28="SI",1.2,1)*ROUND(M28/60,2)*I28*H28*O28/100*0.1,"--")</f>
        <v>--</v>
      </c>
      <c r="AB28" s="326" t="str">
        <f>IF(D28="","","SI")</f>
        <v>SI</v>
      </c>
      <c r="AC28" s="13">
        <f>IF(D28="","",SUM(R28:AA28)*IF(AB28="SI",1,2))</f>
        <v>572.7662648400001</v>
      </c>
      <c r="AD28" s="14"/>
    </row>
    <row r="29" spans="1:30" ht="16.5" customHeight="1">
      <c r="A29" s="4"/>
      <c r="B29" s="47"/>
      <c r="C29" s="266"/>
      <c r="D29" s="6"/>
      <c r="E29" s="128"/>
      <c r="F29" s="265"/>
      <c r="G29" s="311"/>
      <c r="H29" s="312"/>
      <c r="I29" s="313"/>
      <c r="J29" s="314"/>
      <c r="K29" s="129"/>
      <c r="L29" s="315"/>
      <c r="M29" s="125"/>
      <c r="N29" s="147"/>
      <c r="O29" s="148"/>
      <c r="P29" s="117"/>
      <c r="Q29" s="117"/>
      <c r="R29" s="316"/>
      <c r="S29" s="317"/>
      <c r="T29" s="318"/>
      <c r="U29" s="319"/>
      <c r="V29" s="320"/>
      <c r="W29" s="321"/>
      <c r="X29" s="322"/>
      <c r="Y29" s="323"/>
      <c r="Z29" s="324"/>
      <c r="AA29" s="325"/>
      <c r="AB29" s="326"/>
      <c r="AC29" s="13"/>
      <c r="AD29" s="14"/>
    </row>
    <row r="30" spans="2:31" s="4" customFormat="1" ht="16.5" customHeight="1" thickBot="1">
      <c r="B30" s="47"/>
      <c r="C30" s="178"/>
      <c r="D30" s="327"/>
      <c r="E30" s="328"/>
      <c r="F30" s="329"/>
      <c r="G30" s="330"/>
      <c r="H30" s="331"/>
      <c r="I30" s="332"/>
      <c r="J30" s="333"/>
      <c r="K30" s="333"/>
      <c r="L30" s="8"/>
      <c r="M30" s="8"/>
      <c r="N30" s="8"/>
      <c r="O30" s="334"/>
      <c r="P30" s="8"/>
      <c r="Q30" s="8"/>
      <c r="R30" s="335"/>
      <c r="S30" s="336"/>
      <c r="T30" s="337"/>
      <c r="U30" s="338"/>
      <c r="V30" s="339"/>
      <c r="W30" s="340"/>
      <c r="X30" s="341"/>
      <c r="Y30" s="342"/>
      <c r="Z30" s="343"/>
      <c r="AA30" s="344"/>
      <c r="AB30" s="345"/>
      <c r="AC30" s="346"/>
      <c r="AD30" s="116"/>
      <c r="AE30"/>
    </row>
    <row r="31" spans="1:30" ht="16.5" customHeight="1" thickBot="1" thickTop="1">
      <c r="A31" s="4"/>
      <c r="B31" s="47"/>
      <c r="C31" s="138"/>
      <c r="D31" s="138"/>
      <c r="E31" s="149"/>
      <c r="F31" s="145"/>
      <c r="G31" s="150"/>
      <c r="H31" s="150"/>
      <c r="I31" s="151"/>
      <c r="J31" s="151"/>
      <c r="K31" s="151"/>
      <c r="L31" s="151"/>
      <c r="M31" s="151"/>
      <c r="N31" s="151"/>
      <c r="O31" s="152"/>
      <c r="P31" s="151"/>
      <c r="Q31" s="151"/>
      <c r="R31" s="347">
        <f aca="true" t="shared" si="0" ref="R31:AA31">SUM(R27:R30)</f>
        <v>572.7662648400001</v>
      </c>
      <c r="S31" s="348">
        <f t="shared" si="0"/>
        <v>0</v>
      </c>
      <c r="T31" s="349">
        <f t="shared" si="0"/>
        <v>0</v>
      </c>
      <c r="U31" s="349">
        <f t="shared" si="0"/>
        <v>0</v>
      </c>
      <c r="V31" s="349">
        <f t="shared" si="0"/>
        <v>0</v>
      </c>
      <c r="W31" s="350">
        <f t="shared" si="0"/>
        <v>0</v>
      </c>
      <c r="X31" s="350">
        <f t="shared" si="0"/>
        <v>0</v>
      </c>
      <c r="Y31" s="350">
        <f t="shared" si="0"/>
        <v>0</v>
      </c>
      <c r="Z31" s="351">
        <f t="shared" si="0"/>
        <v>0</v>
      </c>
      <c r="AA31" s="352">
        <f t="shared" si="0"/>
        <v>0</v>
      </c>
      <c r="AB31" s="353"/>
      <c r="AC31" s="354">
        <f>SUM(AC27:AC30)</f>
        <v>572.7662648400001</v>
      </c>
      <c r="AD31" s="14"/>
    </row>
    <row r="32" spans="1:30" ht="16.5" customHeight="1" thickBot="1" thickTop="1">
      <c r="A32" s="4"/>
      <c r="B32" s="47"/>
      <c r="C32" s="138"/>
      <c r="D32" s="138"/>
      <c r="E32" s="149"/>
      <c r="F32" s="145"/>
      <c r="G32" s="150"/>
      <c r="H32" s="150"/>
      <c r="I32" s="151"/>
      <c r="J32" s="151"/>
      <c r="K32" s="151"/>
      <c r="L32" s="151"/>
      <c r="M32" s="151"/>
      <c r="N32" s="151"/>
      <c r="O32" s="152"/>
      <c r="P32" s="151"/>
      <c r="Q32" s="151"/>
      <c r="R32" s="355"/>
      <c r="S32" s="356"/>
      <c r="T32" s="357"/>
      <c r="U32" s="357"/>
      <c r="V32" s="357"/>
      <c r="W32" s="355"/>
      <c r="X32" s="355"/>
      <c r="Y32" s="355"/>
      <c r="Z32" s="355"/>
      <c r="AA32" s="355"/>
      <c r="AB32" s="153"/>
      <c r="AC32" s="154"/>
      <c r="AD32" s="14"/>
    </row>
    <row r="33" spans="1:30" ht="33" customHeight="1" thickBot="1" thickTop="1">
      <c r="A33" s="4"/>
      <c r="B33" s="47"/>
      <c r="C33" s="82" t="s">
        <v>11</v>
      </c>
      <c r="D33" s="79" t="s">
        <v>21</v>
      </c>
      <c r="E33" s="78" t="s">
        <v>22</v>
      </c>
      <c r="F33" s="80" t="s">
        <v>23</v>
      </c>
      <c r="G33" s="81" t="s">
        <v>12</v>
      </c>
      <c r="H33" s="85" t="s">
        <v>14</v>
      </c>
      <c r="I33" s="358"/>
      <c r="J33" s="78" t="s">
        <v>15</v>
      </c>
      <c r="K33" s="78" t="s">
        <v>16</v>
      </c>
      <c r="L33" s="79" t="s">
        <v>24</v>
      </c>
      <c r="M33" s="79" t="s">
        <v>25</v>
      </c>
      <c r="N33" s="73" t="s">
        <v>56</v>
      </c>
      <c r="O33" s="78" t="s">
        <v>26</v>
      </c>
      <c r="P33" s="155" t="s">
        <v>27</v>
      </c>
      <c r="Q33" s="374"/>
      <c r="R33" s="85" t="s">
        <v>28</v>
      </c>
      <c r="S33" s="156" t="s">
        <v>17</v>
      </c>
      <c r="T33" s="157" t="s">
        <v>57</v>
      </c>
      <c r="U33" s="158"/>
      <c r="V33" s="159" t="s">
        <v>19</v>
      </c>
      <c r="W33" s="375"/>
      <c r="X33" s="359"/>
      <c r="Y33" s="359"/>
      <c r="Z33" s="359"/>
      <c r="AA33" s="360"/>
      <c r="AB33" s="86" t="s">
        <v>48</v>
      </c>
      <c r="AC33" s="81" t="s">
        <v>20</v>
      </c>
      <c r="AD33" s="14"/>
    </row>
    <row r="34" spans="1:30" ht="16.5" customHeight="1" thickTop="1">
      <c r="A34" s="29"/>
      <c r="B34" s="47"/>
      <c r="C34" s="6"/>
      <c r="D34" s="9"/>
      <c r="E34" s="9"/>
      <c r="F34" s="9"/>
      <c r="G34" s="160"/>
      <c r="H34" s="161"/>
      <c r="I34" s="361"/>
      <c r="J34" s="9"/>
      <c r="K34" s="9"/>
      <c r="L34" s="9"/>
      <c r="M34" s="9"/>
      <c r="N34" s="9"/>
      <c r="O34" s="162"/>
      <c r="P34" s="381"/>
      <c r="Q34" s="382"/>
      <c r="R34" s="87"/>
      <c r="S34" s="163"/>
      <c r="T34" s="164"/>
      <c r="U34" s="165"/>
      <c r="V34" s="166"/>
      <c r="W34" s="376"/>
      <c r="X34" s="362"/>
      <c r="Y34" s="362"/>
      <c r="Z34" s="362"/>
      <c r="AA34" s="363"/>
      <c r="AB34" s="162"/>
      <c r="AC34" s="167"/>
      <c r="AD34" s="118"/>
    </row>
    <row r="35" spans="1:30" ht="16.5" customHeight="1">
      <c r="A35" s="29"/>
      <c r="B35" s="47"/>
      <c r="C35" s="266" t="s">
        <v>70</v>
      </c>
      <c r="D35" s="119"/>
      <c r="E35" s="119"/>
      <c r="F35" s="119"/>
      <c r="G35" s="120"/>
      <c r="H35" s="172">
        <f>F35*$F$20</f>
        <v>0</v>
      </c>
      <c r="I35" s="364"/>
      <c r="J35" s="173"/>
      <c r="K35" s="173"/>
      <c r="L35" s="121">
        <f>IF(D35="","",(K35-J35)*24)</f>
      </c>
      <c r="M35" s="11">
        <f>IF(D35="","",(K35-J35)*24*60)</f>
      </c>
      <c r="N35" s="10"/>
      <c r="O35" s="7">
        <f>IF(D35="","",IF(OR(N35="P",N35="RP"),"--","NO"))</f>
      </c>
      <c r="P35" s="383">
        <f>IF(D35="","","NO")</f>
      </c>
      <c r="Q35" s="384"/>
      <c r="R35" s="174">
        <f>200*IF(P35="SI",1,0.1)*IF(N35="P",0.1,1)</f>
        <v>20</v>
      </c>
      <c r="S35" s="175" t="str">
        <f>IF(N35="P",H35*R35*ROUND(M35/60,2),"--")</f>
        <v>--</v>
      </c>
      <c r="T35" s="176" t="str">
        <f>IF(AND(N35="F",O35="NO"),H35*R35,"--")</f>
        <v>--</v>
      </c>
      <c r="U35" s="177" t="str">
        <f>IF(N35="F",H35*R35*ROUND(M35/60,2),"--")</f>
        <v>--</v>
      </c>
      <c r="V35" s="124" t="str">
        <f>IF(N35="RF",H35*R35*ROUND(M35/60,2),"--")</f>
        <v>--</v>
      </c>
      <c r="W35" s="377"/>
      <c r="X35" s="365"/>
      <c r="Y35" s="365"/>
      <c r="Z35" s="365"/>
      <c r="AA35" s="366"/>
      <c r="AB35" s="122">
        <f>IF(D35="","","SI")</f>
      </c>
      <c r="AC35" s="123">
        <f>IF(D35="","",SUM(S35:V35)*IF(AB35="SI",1,2))</f>
      </c>
      <c r="AD35" s="118"/>
    </row>
    <row r="36" spans="1:30" ht="16.5" customHeight="1">
      <c r="A36" s="29"/>
      <c r="B36" s="47"/>
      <c r="C36" s="266" t="s">
        <v>71</v>
      </c>
      <c r="D36" s="168"/>
      <c r="E36" s="169"/>
      <c r="F36" s="170"/>
      <c r="G36" s="171"/>
      <c r="H36" s="172">
        <f>F36*$F$20</f>
        <v>0</v>
      </c>
      <c r="I36" s="364"/>
      <c r="J36" s="173"/>
      <c r="K36" s="173"/>
      <c r="L36" s="121">
        <f>IF(D36="","",(K36-J36)*24)</f>
      </c>
      <c r="M36" s="11">
        <f>IF(D36="","",(K36-J36)*24*60)</f>
      </c>
      <c r="N36" s="10"/>
      <c r="O36" s="7">
        <f>IF(D36="","",IF(OR(N36="P",N36="RP"),"--","NO"))</f>
      </c>
      <c r="P36" s="383">
        <f>IF(D36="","","NO")</f>
      </c>
      <c r="Q36" s="384"/>
      <c r="R36" s="174">
        <f>200*IF(P36="SI",1,0.1)*IF(N36="P",0.1,1)</f>
        <v>20</v>
      </c>
      <c r="S36" s="175" t="str">
        <f>IF(N36="P",H36*R36*ROUND(M36/60,2),"--")</f>
        <v>--</v>
      </c>
      <c r="T36" s="176" t="str">
        <f>IF(AND(N36="F",O36="NO"),H36*R36,"--")</f>
        <v>--</v>
      </c>
      <c r="U36" s="177" t="str">
        <f>IF(N36="F",H36*R36*ROUND(M36/60,2),"--")</f>
        <v>--</v>
      </c>
      <c r="V36" s="124" t="str">
        <f>IF(N36="RF",H36*R36*ROUND(M36/60,2),"--")</f>
        <v>--</v>
      </c>
      <c r="W36" s="377"/>
      <c r="X36" s="365"/>
      <c r="Y36" s="365"/>
      <c r="Z36" s="365"/>
      <c r="AA36" s="366"/>
      <c r="AB36" s="122">
        <f>IF(D36="","","SI")</f>
      </c>
      <c r="AC36" s="123">
        <f>IF(D36="","",SUM(S36:V36)*IF(AB36="SI",1,2))</f>
      </c>
      <c r="AD36" s="118"/>
    </row>
    <row r="37" spans="1:33" s="4" customFormat="1" ht="16.5" customHeight="1" thickBot="1">
      <c r="A37" s="74"/>
      <c r="B37" s="76"/>
      <c r="C37" s="178"/>
      <c r="D37" s="179"/>
      <c r="E37" s="180"/>
      <c r="F37" s="181"/>
      <c r="G37" s="182"/>
      <c r="H37" s="183"/>
      <c r="I37" s="367"/>
      <c r="J37" s="184"/>
      <c r="K37" s="185"/>
      <c r="L37" s="186"/>
      <c r="M37" s="187"/>
      <c r="N37" s="188"/>
      <c r="O37" s="8"/>
      <c r="P37" s="385"/>
      <c r="Q37" s="386"/>
      <c r="R37" s="189"/>
      <c r="S37" s="190"/>
      <c r="T37" s="191"/>
      <c r="U37" s="192"/>
      <c r="V37" s="193"/>
      <c r="W37" s="378"/>
      <c r="X37" s="368"/>
      <c r="Y37" s="368"/>
      <c r="Z37" s="368"/>
      <c r="AA37" s="369"/>
      <c r="AB37" s="194"/>
      <c r="AC37" s="195"/>
      <c r="AD37" s="14"/>
      <c r="AF37"/>
      <c r="AG37"/>
    </row>
    <row r="38" spans="1:30" ht="16.5" customHeight="1" thickBot="1" thickTop="1">
      <c r="A38" s="4"/>
      <c r="B38" s="47"/>
      <c r="C38" s="77"/>
      <c r="D38" s="114"/>
      <c r="E38" s="114"/>
      <c r="F38" s="126"/>
      <c r="G38" s="196"/>
      <c r="H38" s="388"/>
      <c r="I38" s="389"/>
      <c r="J38" s="395"/>
      <c r="K38" s="396"/>
      <c r="L38" s="199"/>
      <c r="M38" s="200"/>
      <c r="N38" s="197"/>
      <c r="O38" s="106"/>
      <c r="P38" s="206"/>
      <c r="Q38" s="206"/>
      <c r="R38" s="390"/>
      <c r="S38" s="391"/>
      <c r="T38" s="392"/>
      <c r="U38" s="392"/>
      <c r="V38" s="393"/>
      <c r="W38" s="394"/>
      <c r="X38" s="394"/>
      <c r="Y38" s="394"/>
      <c r="Z38" s="394"/>
      <c r="AA38" s="394"/>
      <c r="AB38" s="107"/>
      <c r="AC38" s="204">
        <f>SUM(AC35:AC36)</f>
        <v>0</v>
      </c>
      <c r="AD38" s="14"/>
    </row>
    <row r="39" spans="1:30" ht="16.5" customHeight="1" thickBot="1" thickTop="1">
      <c r="A39" s="4"/>
      <c r="B39" s="47"/>
      <c r="C39" s="77"/>
      <c r="D39" s="114"/>
      <c r="E39" s="114"/>
      <c r="F39" s="126"/>
      <c r="G39" s="196"/>
      <c r="H39" s="197"/>
      <c r="I39" s="198"/>
      <c r="J39" s="146" t="s">
        <v>34</v>
      </c>
      <c r="K39" s="279">
        <f>AC31+AC38</f>
        <v>572.7662648400001</v>
      </c>
      <c r="L39" s="200"/>
      <c r="M39" s="197"/>
      <c r="N39" s="205"/>
      <c r="O39" s="206"/>
      <c r="P39" s="201"/>
      <c r="Q39" s="202"/>
      <c r="R39" s="203"/>
      <c r="S39" s="203"/>
      <c r="T39" s="203"/>
      <c r="U39" s="107"/>
      <c r="V39" s="107"/>
      <c r="W39" s="107"/>
      <c r="X39" s="107"/>
      <c r="Y39" s="107"/>
      <c r="Z39" s="107"/>
      <c r="AA39" s="107"/>
      <c r="AB39" s="107"/>
      <c r="AC39" s="370"/>
      <c r="AD39" s="14"/>
    </row>
    <row r="40" spans="1:30" ht="16.5" customHeight="1" thickTop="1">
      <c r="A40" s="4"/>
      <c r="B40" s="47"/>
      <c r="C40" s="138"/>
      <c r="D40" s="207"/>
      <c r="E40" s="208"/>
      <c r="F40" s="209"/>
      <c r="G40" s="210"/>
      <c r="H40" s="210"/>
      <c r="I40" s="208"/>
      <c r="J40" s="127"/>
      <c r="K40" s="127"/>
      <c r="L40" s="208"/>
      <c r="M40" s="208"/>
      <c r="N40" s="208"/>
      <c r="O40" s="211"/>
      <c r="P40" s="208"/>
      <c r="Q40" s="208"/>
      <c r="R40" s="212"/>
      <c r="S40" s="213"/>
      <c r="T40" s="213"/>
      <c r="U40" s="214"/>
      <c r="AC40" s="214"/>
      <c r="AD40" s="14"/>
    </row>
    <row r="41" spans="1:30" ht="16.5" customHeight="1">
      <c r="A41" s="29"/>
      <c r="B41" s="47"/>
      <c r="C41" s="216" t="s">
        <v>55</v>
      </c>
      <c r="D41" s="217" t="s">
        <v>68</v>
      </c>
      <c r="E41" s="208"/>
      <c r="F41" s="209"/>
      <c r="G41" s="210"/>
      <c r="H41" s="210"/>
      <c r="I41" s="208"/>
      <c r="J41" s="127"/>
      <c r="K41" s="127"/>
      <c r="L41" s="208"/>
      <c r="M41" s="208"/>
      <c r="N41" s="208"/>
      <c r="O41" s="211"/>
      <c r="P41" s="208"/>
      <c r="Q41" s="208"/>
      <c r="R41" s="212"/>
      <c r="S41" s="213"/>
      <c r="T41" s="213"/>
      <c r="U41" s="214"/>
      <c r="AC41" s="214"/>
      <c r="AD41" s="118"/>
    </row>
    <row r="42" spans="1:30" ht="16.5" customHeight="1">
      <c r="A42" s="29"/>
      <c r="B42" s="47"/>
      <c r="C42" s="216"/>
      <c r="D42" s="207"/>
      <c r="E42" s="208"/>
      <c r="F42" s="209"/>
      <c r="G42" s="210"/>
      <c r="H42" s="210"/>
      <c r="I42" s="208"/>
      <c r="J42" s="127"/>
      <c r="K42" s="127"/>
      <c r="L42" s="208"/>
      <c r="M42" s="208"/>
      <c r="N42" s="208"/>
      <c r="O42" s="211"/>
      <c r="P42" s="208"/>
      <c r="Q42" s="208"/>
      <c r="R42" s="208"/>
      <c r="S42" s="212"/>
      <c r="T42" s="213"/>
      <c r="AD42" s="118"/>
    </row>
    <row r="43" spans="1:30" ht="16.5" customHeight="1">
      <c r="A43" s="29"/>
      <c r="B43" s="47"/>
      <c r="C43" s="138"/>
      <c r="D43" s="218" t="s">
        <v>0</v>
      </c>
      <c r="E43" s="151" t="s">
        <v>83</v>
      </c>
      <c r="F43" s="151" t="s">
        <v>35</v>
      </c>
      <c r="G43" s="219" t="s">
        <v>88</v>
      </c>
      <c r="H43" s="152"/>
      <c r="I43" s="151"/>
      <c r="L43" s="220" t="s">
        <v>89</v>
      </c>
      <c r="Q43" s="223"/>
      <c r="R43" s="223"/>
      <c r="S43" s="30"/>
      <c r="X43" s="30"/>
      <c r="Y43" s="30"/>
      <c r="Z43" s="30"/>
      <c r="AA43" s="30"/>
      <c r="AB43" s="30"/>
      <c r="AC43" s="371" t="s">
        <v>91</v>
      </c>
      <c r="AD43" s="118"/>
    </row>
    <row r="44" spans="1:30" ht="16.5" customHeight="1">
      <c r="A44" s="29"/>
      <c r="B44" s="135"/>
      <c r="C44" s="138"/>
      <c r="D44" s="151" t="s">
        <v>84</v>
      </c>
      <c r="E44" s="224">
        <v>354</v>
      </c>
      <c r="F44" s="224">
        <v>500</v>
      </c>
      <c r="G44" s="225">
        <f>E44*$F$19*$L$20/100</f>
        <v>308621.36304</v>
      </c>
      <c r="H44" s="225"/>
      <c r="I44" s="225"/>
      <c r="J44" s="101"/>
      <c r="L44" s="226">
        <v>48834</v>
      </c>
      <c r="M44" s="101"/>
      <c r="N44" s="227" t="str">
        <f>"(DTE "&amp;'[1]DATO'!$G$14&amp;'[1]DATO'!$H$14&amp;")"</f>
        <v>(DTE 0709)</v>
      </c>
      <c r="Q44" s="223"/>
      <c r="R44" s="223"/>
      <c r="S44" s="30"/>
      <c r="X44" s="30"/>
      <c r="Y44" s="30"/>
      <c r="Z44" s="30"/>
      <c r="AA44" s="30"/>
      <c r="AB44" s="372"/>
      <c r="AC44" s="278">
        <f>L44+G44</f>
        <v>357455.36304</v>
      </c>
      <c r="AD44" s="215"/>
    </row>
    <row r="45" spans="1:30" ht="16.5" customHeight="1">
      <c r="A45" s="29"/>
      <c r="B45" s="135"/>
      <c r="C45" s="138"/>
      <c r="D45" s="151" t="s">
        <v>94</v>
      </c>
      <c r="E45" s="224">
        <v>202.2</v>
      </c>
      <c r="F45" s="224">
        <v>500</v>
      </c>
      <c r="G45" s="225">
        <f>E45*$F$19*$L$20/100</f>
        <v>176280.337872</v>
      </c>
      <c r="H45" s="225"/>
      <c r="I45" s="225"/>
      <c r="J45" s="101"/>
      <c r="L45" s="226">
        <v>0</v>
      </c>
      <c r="M45" s="101"/>
      <c r="N45" s="227" t="str">
        <f>"(DTE "&amp;'[1]DATO'!$G$14&amp;'[1]DATO'!$H$14&amp;")"</f>
        <v>(DTE 0709)</v>
      </c>
      <c r="Q45" s="223"/>
      <c r="R45" s="223"/>
      <c r="S45" s="30"/>
      <c r="X45" s="30"/>
      <c r="Y45" s="30"/>
      <c r="Z45" s="30"/>
      <c r="AA45" s="30"/>
      <c r="AB45" s="372"/>
      <c r="AC45" s="278">
        <f>L45+G45</f>
        <v>176280.337872</v>
      </c>
      <c r="AD45" s="215"/>
    </row>
    <row r="46" spans="1:30" ht="16.5" customHeight="1">
      <c r="A46" s="29"/>
      <c r="B46" s="135"/>
      <c r="C46" s="138"/>
      <c r="D46" s="228"/>
      <c r="E46" s="224"/>
      <c r="F46" s="224"/>
      <c r="G46" s="225"/>
      <c r="H46" s="228"/>
      <c r="I46" s="229"/>
      <c r="J46" s="101"/>
      <c r="L46" s="225"/>
      <c r="M46" s="101"/>
      <c r="N46" s="227"/>
      <c r="O46" s="373"/>
      <c r="Q46" s="223"/>
      <c r="R46" s="223"/>
      <c r="S46" s="30"/>
      <c r="X46" s="30"/>
      <c r="Y46" s="30"/>
      <c r="Z46" s="30"/>
      <c r="AA46" s="30"/>
      <c r="AB46" s="30"/>
      <c r="AC46" s="278"/>
      <c r="AD46" s="215"/>
    </row>
    <row r="47" spans="2:30" s="29" customFormat="1" ht="16.5" customHeight="1">
      <c r="B47" s="135"/>
      <c r="C47" s="138"/>
      <c r="E47" s="142"/>
      <c r="F47" s="151"/>
      <c r="G47" s="152"/>
      <c r="H47"/>
      <c r="I47" s="151"/>
      <c r="J47" s="151"/>
      <c r="K47"/>
      <c r="L47" s="278"/>
      <c r="M47" s="222"/>
      <c r="N47" s="222"/>
      <c r="O47" s="223"/>
      <c r="P47" s="223"/>
      <c r="Q47" s="223"/>
      <c r="R47" s="223"/>
      <c r="S47" s="30"/>
      <c r="T47"/>
      <c r="U47"/>
      <c r="V47"/>
      <c r="W47"/>
      <c r="X47" s="30"/>
      <c r="Y47" s="30"/>
      <c r="Z47" s="30"/>
      <c r="AA47" s="30"/>
      <c r="AB47" s="30"/>
      <c r="AC47" s="278"/>
      <c r="AD47" s="215"/>
    </row>
    <row r="48" spans="2:30" s="29" customFormat="1" ht="16.5" customHeight="1">
      <c r="B48" s="135"/>
      <c r="C48" s="138"/>
      <c r="D48" s="218" t="s">
        <v>64</v>
      </c>
      <c r="E48" s="151" t="s">
        <v>65</v>
      </c>
      <c r="F48" s="151" t="s">
        <v>35</v>
      </c>
      <c r="G48" s="219" t="s">
        <v>69</v>
      </c>
      <c r="H48"/>
      <c r="I48" s="221"/>
      <c r="J48" s="151"/>
      <c r="K48"/>
      <c r="L48" s="220" t="s">
        <v>90</v>
      </c>
      <c r="M48" s="221"/>
      <c r="N48" s="222"/>
      <c r="O48" s="223"/>
      <c r="P48" s="223"/>
      <c r="Q48" s="223"/>
      <c r="R48" s="223"/>
      <c r="S48" s="223"/>
      <c r="T48"/>
      <c r="U48"/>
      <c r="V48"/>
      <c r="W48"/>
      <c r="X48"/>
      <c r="Y48"/>
      <c r="Z48"/>
      <c r="AA48"/>
      <c r="AB48"/>
      <c r="AC48" s="278"/>
      <c r="AD48" s="215"/>
    </row>
    <row r="49" spans="2:30" s="29" customFormat="1" ht="16.5" customHeight="1">
      <c r="B49" s="135"/>
      <c r="C49" s="138"/>
      <c r="D49" s="151" t="s">
        <v>85</v>
      </c>
      <c r="E49" s="224">
        <v>450</v>
      </c>
      <c r="F49" s="224" t="s">
        <v>86</v>
      </c>
      <c r="G49" s="225">
        <f>E49*F20*L20</f>
        <v>106801.20000000001</v>
      </c>
      <c r="H49" s="272"/>
      <c r="I49" s="272"/>
      <c r="J49" s="226"/>
      <c r="K49" s="1"/>
      <c r="L49" s="225">
        <v>0</v>
      </c>
      <c r="M49" s="272"/>
      <c r="N49" s="227" t="str">
        <f>"(DTE "&amp;'[1]DATO'!$G$14&amp;'[1]DATO'!$H$14&amp;")"</f>
        <v>(DTE 0709)</v>
      </c>
      <c r="O49" s="255"/>
      <c r="P49" s="255"/>
      <c r="Q49" s="400"/>
      <c r="R49" s="400"/>
      <c r="S49" s="400"/>
      <c r="T49" s="399"/>
      <c r="U49" s="399"/>
      <c r="V49" s="399"/>
      <c r="W49" s="399"/>
      <c r="X49" s="399"/>
      <c r="Y49" s="399"/>
      <c r="Z49" s="399"/>
      <c r="AA49" s="399"/>
      <c r="AB49" s="399"/>
      <c r="AC49" s="380">
        <f>G49</f>
        <v>106801.20000000001</v>
      </c>
      <c r="AD49" s="215"/>
    </row>
    <row r="50" spans="2:30" s="29" customFormat="1" ht="16.5" customHeight="1" thickBot="1">
      <c r="B50" s="135"/>
      <c r="C50" s="138"/>
      <c r="D50" s="151"/>
      <c r="E50" s="224"/>
      <c r="F50" s="224"/>
      <c r="G50" s="225"/>
      <c r="H50" s="101"/>
      <c r="I50" s="101"/>
      <c r="J50" s="226"/>
      <c r="K50"/>
      <c r="L50" s="226"/>
      <c r="M50" s="101"/>
      <c r="N50" s="227"/>
      <c r="O50" s="255"/>
      <c r="P50" s="255"/>
      <c r="Q50" s="255"/>
      <c r="R50" s="255"/>
      <c r="S50" s="255"/>
      <c r="T50"/>
      <c r="U50"/>
      <c r="V50"/>
      <c r="W50"/>
      <c r="X50"/>
      <c r="Y50"/>
      <c r="Z50"/>
      <c r="AA50"/>
      <c r="AB50"/>
      <c r="AC50" s="379"/>
      <c r="AD50" s="215"/>
    </row>
    <row r="51" spans="2:30" s="29" customFormat="1" ht="16.5" customHeight="1" thickBot="1" thickTop="1">
      <c r="B51" s="135"/>
      <c r="C51" s="138"/>
      <c r="D51" s="127"/>
      <c r="E51" s="142"/>
      <c r="F51" s="151"/>
      <c r="G51" s="151"/>
      <c r="H51" s="152"/>
      <c r="I51"/>
      <c r="J51" s="151"/>
      <c r="K51"/>
      <c r="L51" s="230"/>
      <c r="M51" s="222"/>
      <c r="N51" s="222"/>
      <c r="O51" s="223"/>
      <c r="P51" s="223"/>
      <c r="Q51" s="223"/>
      <c r="R51" s="223"/>
      <c r="S51" s="223"/>
      <c r="T51"/>
      <c r="U51"/>
      <c r="V51"/>
      <c r="W51"/>
      <c r="X51"/>
      <c r="Y51"/>
      <c r="Z51"/>
      <c r="AA51"/>
      <c r="AB51" s="397" t="s">
        <v>36</v>
      </c>
      <c r="AC51" s="398">
        <f>SUM(AC44:AC50)</f>
        <v>640536.9009120001</v>
      </c>
      <c r="AD51" s="215"/>
    </row>
    <row r="52" spans="2:30" s="29" customFormat="1" ht="16.5" customHeight="1" thickTop="1">
      <c r="B52" s="135"/>
      <c r="C52" s="138"/>
      <c r="D52" s="127"/>
      <c r="E52" s="142"/>
      <c r="F52" s="151"/>
      <c r="G52" s="151"/>
      <c r="H52" s="152"/>
      <c r="I52"/>
      <c r="J52" s="151"/>
      <c r="K52"/>
      <c r="L52" s="230"/>
      <c r="M52" s="222"/>
      <c r="N52" s="222"/>
      <c r="O52" s="223"/>
      <c r="P52" s="223"/>
      <c r="Q52" s="223"/>
      <c r="R52" s="223"/>
      <c r="S52" s="223"/>
      <c r="T52"/>
      <c r="U52"/>
      <c r="V52"/>
      <c r="W52"/>
      <c r="X52"/>
      <c r="Y52"/>
      <c r="Z52"/>
      <c r="AA52"/>
      <c r="AB52" s="402"/>
      <c r="AC52" s="137"/>
      <c r="AD52" s="215"/>
    </row>
    <row r="53" spans="1:30" ht="16.5" customHeight="1">
      <c r="A53" s="29"/>
      <c r="B53" s="135"/>
      <c r="C53" s="91" t="s">
        <v>58</v>
      </c>
      <c r="D53" s="2" t="s">
        <v>66</v>
      </c>
      <c r="I53" s="3"/>
      <c r="J53" s="29"/>
      <c r="O53" s="3"/>
      <c r="P53" s="3"/>
      <c r="Q53" s="3"/>
      <c r="R53" s="3"/>
      <c r="S53" s="3"/>
      <c r="T53" s="3"/>
      <c r="V53" s="3"/>
      <c r="X53" s="3"/>
      <c r="Y53" s="3"/>
      <c r="Z53" s="3"/>
      <c r="AA53" s="3"/>
      <c r="AB53" s="3"/>
      <c r="AC53" s="3"/>
      <c r="AD53" s="215"/>
    </row>
    <row r="54" spans="1:30" ht="16.5" customHeight="1" thickBot="1">
      <c r="A54" s="29"/>
      <c r="B54" s="135"/>
      <c r="C54" s="61"/>
      <c r="D54" s="2"/>
      <c r="I54" s="3"/>
      <c r="J54" s="29"/>
      <c r="O54" s="3"/>
      <c r="P54" s="3"/>
      <c r="Q54" s="3"/>
      <c r="R54" s="3"/>
      <c r="S54" s="3"/>
      <c r="T54" s="3"/>
      <c r="V54" s="3"/>
      <c r="X54" s="3"/>
      <c r="Y54" s="3"/>
      <c r="Z54" s="3"/>
      <c r="AA54" s="3"/>
      <c r="AB54" s="3"/>
      <c r="AC54" s="3"/>
      <c r="AD54" s="215"/>
    </row>
    <row r="55" spans="1:30" ht="16.5" customHeight="1" thickBot="1" thickTop="1">
      <c r="A55" s="29"/>
      <c r="B55" s="135"/>
      <c r="C55" s="138"/>
      <c r="J55" s="146" t="s">
        <v>37</v>
      </c>
      <c r="K55" s="279">
        <f>L19*AC55</f>
        <v>20126.52952128</v>
      </c>
      <c r="M55" s="29"/>
      <c r="N55" s="29"/>
      <c r="O55" s="29"/>
      <c r="P55" s="29"/>
      <c r="Q55" s="29"/>
      <c r="R55" s="29"/>
      <c r="V55" s="29"/>
      <c r="X55" s="29"/>
      <c r="Y55" s="29"/>
      <c r="Z55" s="29"/>
      <c r="AA55" s="29"/>
      <c r="AB55" s="397" t="s">
        <v>95</v>
      </c>
      <c r="AC55" s="398">
        <v>503163.238032</v>
      </c>
      <c r="AD55" s="215"/>
    </row>
    <row r="56" spans="1:30" ht="16.5" customHeight="1" thickTop="1">
      <c r="A56" s="29"/>
      <c r="B56" s="135"/>
      <c r="C56" s="138"/>
      <c r="D56" s="30"/>
      <c r="E56" s="145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V56" s="29"/>
      <c r="X56" s="29"/>
      <c r="Y56" s="29"/>
      <c r="Z56" s="29"/>
      <c r="AA56" s="29"/>
      <c r="AB56" s="29"/>
      <c r="AC56" s="29"/>
      <c r="AD56" s="215"/>
    </row>
    <row r="57" spans="2:30" ht="16.5" customHeight="1">
      <c r="B57" s="135"/>
      <c r="C57" s="216" t="s">
        <v>59</v>
      </c>
      <c r="D57" s="231" t="s">
        <v>60</v>
      </c>
      <c r="E57" s="151"/>
      <c r="F57" s="232"/>
      <c r="G57" s="150"/>
      <c r="H57" s="127"/>
      <c r="I57" s="127"/>
      <c r="J57" s="127"/>
      <c r="K57" s="151"/>
      <c r="L57" s="151"/>
      <c r="M57" s="127"/>
      <c r="N57" s="151"/>
      <c r="O57" s="127"/>
      <c r="P57" s="127"/>
      <c r="Q57" s="127"/>
      <c r="R57" s="127"/>
      <c r="S57" s="127"/>
      <c r="T57" s="127"/>
      <c r="U57" s="127"/>
      <c r="AC57" s="127"/>
      <c r="AD57" s="215"/>
    </row>
    <row r="58" spans="2:30" s="29" customFormat="1" ht="16.5" customHeight="1">
      <c r="B58" s="135"/>
      <c r="C58" s="138"/>
      <c r="D58" s="218" t="s">
        <v>61</v>
      </c>
      <c r="E58" s="233">
        <f>10*K39*K55/AC51</f>
        <v>179.97085135426542</v>
      </c>
      <c r="G58" s="150"/>
      <c r="L58" s="151"/>
      <c r="N58" s="151"/>
      <c r="O58" s="152"/>
      <c r="V58"/>
      <c r="W58"/>
      <c r="AD58" s="215"/>
    </row>
    <row r="59" spans="2:30" s="29" customFormat="1" ht="16.5" customHeight="1">
      <c r="B59" s="135"/>
      <c r="C59" s="138"/>
      <c r="E59" s="234"/>
      <c r="F59" s="145"/>
      <c r="G59" s="150"/>
      <c r="J59" s="150"/>
      <c r="K59" s="154"/>
      <c r="L59" s="151"/>
      <c r="M59" s="151"/>
      <c r="N59" s="151"/>
      <c r="O59" s="152"/>
      <c r="P59" s="151"/>
      <c r="Q59" s="151"/>
      <c r="R59" s="153"/>
      <c r="S59" s="153"/>
      <c r="T59" s="153"/>
      <c r="U59" s="235"/>
      <c r="V59"/>
      <c r="W59"/>
      <c r="AC59" s="235"/>
      <c r="AD59" s="215"/>
    </row>
    <row r="60" spans="2:30" ht="16.5" customHeight="1">
      <c r="B60" s="135"/>
      <c r="C60" s="138"/>
      <c r="D60" s="236" t="s">
        <v>87</v>
      </c>
      <c r="E60" s="237"/>
      <c r="F60" s="145"/>
      <c r="G60" s="150"/>
      <c r="H60" s="127"/>
      <c r="I60" s="127"/>
      <c r="N60" s="151"/>
      <c r="O60" s="152"/>
      <c r="P60" s="151"/>
      <c r="Q60" s="151"/>
      <c r="R60" s="221"/>
      <c r="S60" s="221"/>
      <c r="T60" s="221"/>
      <c r="U60" s="222"/>
      <c r="AC60" s="222"/>
      <c r="AD60" s="215"/>
    </row>
    <row r="61" spans="2:30" ht="16.5" customHeight="1" thickBot="1">
      <c r="B61" s="135"/>
      <c r="C61" s="138"/>
      <c r="D61" s="236"/>
      <c r="E61" s="237"/>
      <c r="F61" s="145"/>
      <c r="G61" s="150"/>
      <c r="H61" s="127"/>
      <c r="I61" s="127"/>
      <c r="N61" s="151"/>
      <c r="O61" s="152"/>
      <c r="P61" s="151"/>
      <c r="Q61" s="151"/>
      <c r="R61" s="221"/>
      <c r="S61" s="221"/>
      <c r="T61" s="221"/>
      <c r="U61" s="222"/>
      <c r="AC61" s="222"/>
      <c r="AD61" s="215"/>
    </row>
    <row r="62" spans="2:30" s="238" customFormat="1" ht="24" thickBot="1" thickTop="1">
      <c r="B62" s="239"/>
      <c r="C62" s="240"/>
      <c r="D62" s="241"/>
      <c r="E62" s="242"/>
      <c r="F62" s="243"/>
      <c r="G62" s="244"/>
      <c r="I62"/>
      <c r="J62" s="245" t="s">
        <v>62</v>
      </c>
      <c r="K62" s="246">
        <f>IF(E58&gt;3*K55,K55*3,E58)</f>
        <v>179.97085135426542</v>
      </c>
      <c r="L62" s="387"/>
      <c r="M62" s="401"/>
      <c r="N62" s="241" t="s">
        <v>96</v>
      </c>
      <c r="P62" s="247"/>
      <c r="Q62" s="247"/>
      <c r="R62" s="248"/>
      <c r="S62" s="248"/>
      <c r="T62" s="248"/>
      <c r="U62" s="249"/>
      <c r="V62"/>
      <c r="W62"/>
      <c r="AC62" s="249"/>
      <c r="AD62" s="250"/>
    </row>
    <row r="63" spans="2:30" ht="16.5" customHeight="1" thickBot="1" thickTop="1">
      <c r="B63" s="5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108"/>
      <c r="W63" s="108"/>
      <c r="X63" s="108"/>
      <c r="Y63" s="108"/>
      <c r="Z63" s="108"/>
      <c r="AA63" s="108"/>
      <c r="AB63" s="108"/>
      <c r="AC63" s="54"/>
      <c r="AD63" s="251"/>
    </row>
    <row r="64" spans="2:23" ht="16.5" customHeight="1" thickTop="1">
      <c r="B64" s="1"/>
      <c r="C64" s="67"/>
      <c r="W64" s="1"/>
    </row>
  </sheetData>
  <sheetProtection password="CC12"/>
  <printOptions horizontalCentered="1"/>
  <pageMargins left="0.3937007874015748" right="0.1968503937007874" top="0.39" bottom="0.3" header="0.3" footer="0.18"/>
  <pageSetup orientation="landscape" paperSize="9" scale="50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2015-03-27T19:52:00Z</cp:lastPrinted>
  <dcterms:created xsi:type="dcterms:W3CDTF">1998-04-21T14:04:37Z</dcterms:created>
  <dcterms:modified xsi:type="dcterms:W3CDTF">2015-03-27T19:56:44Z</dcterms:modified>
  <cp:category/>
  <cp:version/>
  <cp:contentType/>
  <cp:contentStatus/>
</cp:coreProperties>
</file>