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00" windowWidth="11970" windowHeight="3345" tabRatio="660" activeTab="0"/>
  </bookViews>
  <sheets>
    <sheet name="tot-0603" sheetId="1" r:id="rId1"/>
    <sheet name="LI-0603" sheetId="2" r:id="rId2"/>
    <sheet name="LI-0603 (2)" sheetId="3" r:id="rId3"/>
    <sheet name="LI-0603 (3)" sheetId="4" r:id="rId4"/>
    <sheet name="LI-0603 (4)" sheetId="5" r:id="rId5"/>
    <sheet name="TR-0603" sheetId="6" r:id="rId6"/>
    <sheet name="TR-0603 (2)" sheetId="7" r:id="rId7"/>
    <sheet name="TR-0603 (3)" sheetId="8" r:id="rId8"/>
    <sheet name="TR-0603 (4)" sheetId="9" r:id="rId9"/>
    <sheet name="SA-0603" sheetId="10" r:id="rId10"/>
    <sheet name="SA-0603 (2)" sheetId="11" r:id="rId11"/>
    <sheet name="SA-0603 (3)" sheetId="12" r:id="rId12"/>
    <sheet name="transba" sheetId="13" r:id="rId13"/>
  </sheets>
  <externalReferences>
    <externalReference r:id="rId16"/>
  </externalReferences>
  <definedNames>
    <definedName name="_xlnm.Print_Area" localSheetId="1">'LI-0603'!$A$1:$AB$44</definedName>
    <definedName name="_xlnm.Print_Area" localSheetId="2">'LI-0603 (2)'!$A$1:$AB$44</definedName>
    <definedName name="_xlnm.Print_Area" localSheetId="3">'LI-0603 (3)'!$A$1:$AB$44</definedName>
    <definedName name="_xlnm.Print_Area" localSheetId="4">'LI-0603 (4)'!$A$1:$AB$44</definedName>
    <definedName name="_xlnm.Print_Area" localSheetId="9">'SA-0603'!$A$1:$U$45</definedName>
    <definedName name="_xlnm.Print_Area" localSheetId="10">'SA-0603 (2)'!$A$1:$U$45</definedName>
    <definedName name="_xlnm.Print_Area" localSheetId="11">'SA-0603 (3)'!$A$1:$U$45</definedName>
    <definedName name="_xlnm.Print_Area" localSheetId="0">'tot-0603'!$A$1:$K$31</definedName>
    <definedName name="_xlnm.Print_Area" localSheetId="5">'TR-0603'!$A$1:$AB$51</definedName>
    <definedName name="_xlnm.Print_Area" localSheetId="6">'TR-0603 (2)'!$A$1:$AB$48</definedName>
    <definedName name="_xlnm.Print_Area" localSheetId="7">'TR-0603 (3)'!$A$1:$AB$45</definedName>
    <definedName name="_xlnm.Print_Area" localSheetId="8">'TR-0603 (4)'!$A$1:$AB$45</definedName>
    <definedName name="_xlnm.Print_Area" localSheetId="12">'transba'!$A$1:$U$147</definedName>
    <definedName name="INICIO" localSheetId="1">'LI-0603'!INICIO</definedName>
    <definedName name="INICIO" localSheetId="2">'LI-0603 (2)'!INICIO</definedName>
    <definedName name="INICIO" localSheetId="3">'LI-0603 (3)'!INICIO</definedName>
    <definedName name="INICIO" localSheetId="4">'LI-0603 (4)'!INICIO</definedName>
    <definedName name="INICIO" localSheetId="9">'SA-0603'!INICIO</definedName>
    <definedName name="INICIO" localSheetId="10">'SA-0603 (2)'!INICIO</definedName>
    <definedName name="INICIO" localSheetId="11">'SA-0603 (3)'!INICIO</definedName>
    <definedName name="INICIO" localSheetId="5">'TR-0603'!INICIO</definedName>
    <definedName name="INICIO" localSheetId="6">'TR-0603 (2)'!INICIO</definedName>
    <definedName name="INICIO" localSheetId="7">'TR-0603 (3)'!INICIO</definedName>
    <definedName name="INICIO" localSheetId="8">'TR-0603 (4)'!INICIO</definedName>
    <definedName name="INICIO" localSheetId="12">'transba'!INICIO</definedName>
    <definedName name="INICIO">[0]!INICIO</definedName>
    <definedName name="LINEAS" localSheetId="1">'LI-0603'!LINEAS</definedName>
    <definedName name="LINEAS" localSheetId="2">'LI-0603 (2)'!LINEAS</definedName>
    <definedName name="LINEAS" localSheetId="3">'LI-0603 (3)'!LINEAS</definedName>
    <definedName name="LINEAS" localSheetId="4">'LI-0603 (4)'!LINEAS</definedName>
    <definedName name="LINEAS" localSheetId="9">'SA-0603'!LINEAS</definedName>
    <definedName name="LINEAS" localSheetId="10">'SA-0603 (2)'!LINEAS</definedName>
    <definedName name="LINEAS" localSheetId="11">'SA-0603 (3)'!LINEAS</definedName>
    <definedName name="LINEAS" localSheetId="5">'TR-0603'!LINEAS</definedName>
    <definedName name="LINEAS" localSheetId="6">'TR-0603 (2)'!LINEAS</definedName>
    <definedName name="LINEAS" localSheetId="7">'TR-0603 (3)'!LINEAS</definedName>
    <definedName name="LINEAS" localSheetId="8">'TR-0603 (4)'!LINEAS</definedName>
    <definedName name="LINEAS" localSheetId="12">'transba'!LINEAS</definedName>
    <definedName name="LINEAS">[0]!LINEAS</definedName>
    <definedName name="QITBA">#REF!</definedName>
  </definedNames>
  <calcPr fullCalcOnLoad="1"/>
</workbook>
</file>

<file path=xl/comments6.xml><?xml version="1.0" encoding="utf-8"?>
<comments xmlns="http://schemas.openxmlformats.org/spreadsheetml/2006/main">
  <authors>
    <author>pleoni</author>
  </authors>
  <commentList>
    <comment ref="D27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ver informe post falla</t>
        </r>
      </text>
    </comment>
  </commentList>
</comments>
</file>

<file path=xl/sharedStrings.xml><?xml version="1.0" encoding="utf-8"?>
<sst xmlns="http://schemas.openxmlformats.org/spreadsheetml/2006/main" count="1999" uniqueCount="645">
  <si>
    <t>16/03/2006 08:11</t>
  </si>
  <si>
    <t>16/03/2006 16:17</t>
  </si>
  <si>
    <t>16/03/2006 08:26</t>
  </si>
  <si>
    <t>16/03/2006 15:02</t>
  </si>
  <si>
    <t>16/03/2006 08:34</t>
  </si>
  <si>
    <t>16/03/2006 14:38</t>
  </si>
  <si>
    <t>16/03/2006 09:25</t>
  </si>
  <si>
    <t>16/03/2006 12:36</t>
  </si>
  <si>
    <t>16/03/2006 09:36</t>
  </si>
  <si>
    <t>16/03/2006 11:21</t>
  </si>
  <si>
    <t>16/03/2006 09:46</t>
  </si>
  <si>
    <t>16/03/2006 15:18</t>
  </si>
  <si>
    <t>17/03/2006 07:41</t>
  </si>
  <si>
    <t>17/03/2006 16:30</t>
  </si>
  <si>
    <t>17/03/2006 08:06</t>
  </si>
  <si>
    <t>17/03/2006 12:32</t>
  </si>
  <si>
    <t>17/03/2006 08:19</t>
  </si>
  <si>
    <t>17/03/2006 10:56</t>
  </si>
  <si>
    <t>17/03/2006 08:33</t>
  </si>
  <si>
    <t>17/03/2006 12:39</t>
  </si>
  <si>
    <t>17/03/2006 08:42</t>
  </si>
  <si>
    <t>17/03/2006 11:06</t>
  </si>
  <si>
    <t>17/03/2006 08:44</t>
  </si>
  <si>
    <t>17/03/2006 14:42</t>
  </si>
  <si>
    <t>17/03/2006 08:54</t>
  </si>
  <si>
    <t>17/03/2006 12:36</t>
  </si>
  <si>
    <t>17/03/2006 09:02</t>
  </si>
  <si>
    <t>17/03/2006 15:14</t>
  </si>
  <si>
    <t>17/03/2006 10:00</t>
  </si>
  <si>
    <t>17/03/2006 13:04</t>
  </si>
  <si>
    <t>17/03/2006 10:20</t>
  </si>
  <si>
    <t>17/03/2006 11:00</t>
  </si>
  <si>
    <t>17/03/2006 11:11</t>
  </si>
  <si>
    <t>17/03/2006 11:15</t>
  </si>
  <si>
    <t>17/03/2006 11:40</t>
  </si>
  <si>
    <t>17/03/2006 14:52</t>
  </si>
  <si>
    <t>18/03/2006 05:58</t>
  </si>
  <si>
    <t>18/03/2006 09:43</t>
  </si>
  <si>
    <t>18/03/2006 07:18</t>
  </si>
  <si>
    <t>18/03/2006 17:12</t>
  </si>
  <si>
    <t>18/03/2006 08:39</t>
  </si>
  <si>
    <t>18/03/2006 11:48</t>
  </si>
  <si>
    <t>19/03/2006 06:13</t>
  </si>
  <si>
    <t>19/03/2006 10:39</t>
  </si>
  <si>
    <t>19/03/2006 07:10</t>
  </si>
  <si>
    <t>19/03/2006 16:54</t>
  </si>
  <si>
    <t>19/03/2006 07:16</t>
  </si>
  <si>
    <t>19/03/2006 17:07</t>
  </si>
  <si>
    <t>19/03/2006 08:01</t>
  </si>
  <si>
    <t>19/03/2006 13:24</t>
  </si>
  <si>
    <t>19/03/2006 12:27</t>
  </si>
  <si>
    <t>19/03/2006 13:10</t>
  </si>
  <si>
    <t>20/03/2006 07:07</t>
  </si>
  <si>
    <t>20/03/2006 07:59</t>
  </si>
  <si>
    <t>20/03/2006 08:23</t>
  </si>
  <si>
    <t>20/03/2006 15:37</t>
  </si>
  <si>
    <t>20/03/2006 08:30</t>
  </si>
  <si>
    <t>20/03/2006 15:14</t>
  </si>
  <si>
    <t>20/03/2006 08:51</t>
  </si>
  <si>
    <t>20/03/2006 10:01</t>
  </si>
  <si>
    <t>20/03/2006 08:53</t>
  </si>
  <si>
    <t>20/03/2006 14:06</t>
  </si>
  <si>
    <t>20/03/2006 09:18</t>
  </si>
  <si>
    <t>20/03/2006 12:12</t>
  </si>
  <si>
    <t>20/03/2006 11:07</t>
  </si>
  <si>
    <t>20/03/2006 11:16</t>
  </si>
  <si>
    <t>20/03/2006 12:07</t>
  </si>
  <si>
    <t>20/03/2006 17:01</t>
  </si>
  <si>
    <t>21/03/2006 07:12</t>
  </si>
  <si>
    <t>21/03/2006 17:15</t>
  </si>
  <si>
    <t>21/03/2006 08:11</t>
  </si>
  <si>
    <t>21/03/2006 16:46</t>
  </si>
  <si>
    <t>21/03/2006 08:14</t>
  </si>
  <si>
    <t>21/03/2006 17:40</t>
  </si>
  <si>
    <t>21/03/2006 08:31</t>
  </si>
  <si>
    <t>21/03/2006 16:39</t>
  </si>
  <si>
    <t>21/03/2006 08:34</t>
  </si>
  <si>
    <t>21/03/2006 16:23</t>
  </si>
  <si>
    <t>21/03/2006 08:41</t>
  </si>
  <si>
    <t>21/03/2006 17:49</t>
  </si>
  <si>
    <t>21/03/2006 08:49</t>
  </si>
  <si>
    <t>21/03/2006 14:05</t>
  </si>
  <si>
    <t>21/03/2006 09:03</t>
  </si>
  <si>
    <t>21/03/2006 14:37</t>
  </si>
  <si>
    <t>21/03/2006 09:28</t>
  </si>
  <si>
    <t>21/03/2006 09:48</t>
  </si>
  <si>
    <t>21/03/2006 12:39</t>
  </si>
  <si>
    <t>21/03/2006 09:49</t>
  </si>
  <si>
    <t>21/03/2006 16:06</t>
  </si>
  <si>
    <t>21/03/2006 13:46</t>
  </si>
  <si>
    <t>21/03/2006 17:00</t>
  </si>
  <si>
    <t>22/03/2006 05:21</t>
  </si>
  <si>
    <t>22/03/2006 05:55</t>
  </si>
  <si>
    <t>22/03/2006 06:35</t>
  </si>
  <si>
    <t>22/03/2006 17:25</t>
  </si>
  <si>
    <t>22/03/2006 08:04</t>
  </si>
  <si>
    <t>22/03/2006 14:56</t>
  </si>
  <si>
    <t>22/03/2006 08:08</t>
  </si>
  <si>
    <t>22/03/2006 08:31</t>
  </si>
  <si>
    <t>22/03/2006 08:19</t>
  </si>
  <si>
    <t>22/03/2006 15:27</t>
  </si>
  <si>
    <t>22/03/2006 08:23</t>
  </si>
  <si>
    <t>22/03/2006 16:45</t>
  </si>
  <si>
    <t>22/03/2006 08:26</t>
  </si>
  <si>
    <t>22/03/2006 16:14</t>
  </si>
  <si>
    <t>22/03/2006 08:41</t>
  </si>
  <si>
    <t>22/03/2006 17:23</t>
  </si>
  <si>
    <t>22/03/2006 08:48</t>
  </si>
  <si>
    <t>22/03/2006 12:14</t>
  </si>
  <si>
    <t>22/03/2006 10:12</t>
  </si>
  <si>
    <t>22/03/2006 14:53</t>
  </si>
  <si>
    <t>22/03/2006 12:26</t>
  </si>
  <si>
    <t>22/03/2006 15:35</t>
  </si>
  <si>
    <t>23/03/2006 06:35</t>
  </si>
  <si>
    <t>23/03/2006 17:26</t>
  </si>
  <si>
    <t>23/03/2006 08:12</t>
  </si>
  <si>
    <t>23/03/2006 15:24</t>
  </si>
  <si>
    <t>23/03/2006 08:15</t>
  </si>
  <si>
    <t>23/03/2006 12:11</t>
  </si>
  <si>
    <t>23/03/2006 08:26</t>
  </si>
  <si>
    <t>23/03/2006 16:25</t>
  </si>
  <si>
    <t>23/03/2006 15:23</t>
  </si>
  <si>
    <t>23/03/2006 08:48</t>
  </si>
  <si>
    <t>23/03/2006 12:26</t>
  </si>
  <si>
    <t>23/03/2006 10:19</t>
  </si>
  <si>
    <t>23/03/2006 11:24</t>
  </si>
  <si>
    <t>23/03/2006 17:51</t>
  </si>
  <si>
    <t>23/03/2006 20:22</t>
  </si>
  <si>
    <t>23/03/2006 22:40</t>
  </si>
  <si>
    <t>23/03/2006 22:47</t>
  </si>
  <si>
    <t>24/03/2006 06:50</t>
  </si>
  <si>
    <t>24/03/2006 17:08</t>
  </si>
  <si>
    <t>24/03/2006 07:20</t>
  </si>
  <si>
    <t>24/03/2006 11:36</t>
  </si>
  <si>
    <t>24/03/2006 09:34</t>
  </si>
  <si>
    <t>24/03/2006 12:01</t>
  </si>
  <si>
    <t>24/03/2006 11:51</t>
  </si>
  <si>
    <t>24/03/2006 16:50</t>
  </si>
  <si>
    <t>25/03/2006 07:03</t>
  </si>
  <si>
    <t>25/03/2006 16:42</t>
  </si>
  <si>
    <t>26/03/2006 07:12</t>
  </si>
  <si>
    <t>26/03/2006 11:59</t>
  </si>
  <si>
    <t>26/03/2006 07:14</t>
  </si>
  <si>
    <t>26/03/2006 16:08</t>
  </si>
  <si>
    <t>26/03/2006 07:18</t>
  </si>
  <si>
    <t>26/03/2006 09:38</t>
  </si>
  <si>
    <t>27/03/2006 08:23</t>
  </si>
  <si>
    <t>27/03/2006 14:29</t>
  </si>
  <si>
    <t>27/03/2006 09:16</t>
  </si>
  <si>
    <t>27/03/2006 14:46</t>
  </si>
  <si>
    <t>27/03/2006 10:28</t>
  </si>
  <si>
    <t>27/03/2006 18:28</t>
  </si>
  <si>
    <t>28/03/2006 08:31</t>
  </si>
  <si>
    <t>28/03/2006 15:10</t>
  </si>
  <si>
    <t>28/03/2006 08:33</t>
  </si>
  <si>
    <t>28/03/2006 14:26</t>
  </si>
  <si>
    <t>28/03/2006 08:35</t>
  </si>
  <si>
    <t>28/03/2006 14:54</t>
  </si>
  <si>
    <t>28/03/2006 08:44</t>
  </si>
  <si>
    <t>28/03/2006 14:55</t>
  </si>
  <si>
    <t>28/03/2006 09:13</t>
  </si>
  <si>
    <t>28/03/2006 18:48</t>
  </si>
  <si>
    <t>28/03/2006 09:35</t>
  </si>
  <si>
    <t>28/03/2006 14:03</t>
  </si>
  <si>
    <t>28/03/2006 22:32</t>
  </si>
  <si>
    <t>29/03/2006 08:15</t>
  </si>
  <si>
    <t>29/03/2006 00:22</t>
  </si>
  <si>
    <t>29/03/2006 02:51</t>
  </si>
  <si>
    <t>29/03/2006 08:45</t>
  </si>
  <si>
    <t>29/03/2006 03:59</t>
  </si>
  <si>
    <t>29/03/2006 04:36</t>
  </si>
  <si>
    <t>29/03/2006 07:15</t>
  </si>
  <si>
    <t>29/03/2006 09:11</t>
  </si>
  <si>
    <t>29/03/2006 08:18</t>
  </si>
  <si>
    <t>29/03/2006 18:15</t>
  </si>
  <si>
    <t>29/03/2006 08:20</t>
  </si>
  <si>
    <t>29/03/2006 14:04</t>
  </si>
  <si>
    <t>29/03/2006 08:35</t>
  </si>
  <si>
    <t>29/03/2006 18:08</t>
  </si>
  <si>
    <t>29/03/2006 08:41</t>
  </si>
  <si>
    <t>29/03/2006 15:13</t>
  </si>
  <si>
    <t>29/03/2006 09:23</t>
  </si>
  <si>
    <t>29/03/2006 18:43</t>
  </si>
  <si>
    <t>29/03/2006 10:24</t>
  </si>
  <si>
    <t>29/03/2006 14:55</t>
  </si>
  <si>
    <t>29/03/2006 12:08</t>
  </si>
  <si>
    <t>29/03/2006 16:06</t>
  </si>
  <si>
    <t>30/03/2006 06:14</t>
  </si>
  <si>
    <t>30/03/2006 07:54</t>
  </si>
  <si>
    <t>30/03/2006 07:11</t>
  </si>
  <si>
    <t>30/03/2006 19:29</t>
  </si>
  <si>
    <t>30/03/2006 08:10</t>
  </si>
  <si>
    <t>30/03/2006 14:49</t>
  </si>
  <si>
    <t>30/03/2006 08:36</t>
  </si>
  <si>
    <t>30/03/2006 15:26</t>
  </si>
  <si>
    <t>30/03/2006 09:06</t>
  </si>
  <si>
    <t>30/03/2006 14:34</t>
  </si>
  <si>
    <t>30/03/2006 10:31</t>
  </si>
  <si>
    <t>30/03/2006 15:04</t>
  </si>
  <si>
    <t>30/03/2006 11:09</t>
  </si>
  <si>
    <t>30/03/2006 14:48</t>
  </si>
  <si>
    <t>30/03/2006 19:59</t>
  </si>
  <si>
    <t>30/03/2006 20:27</t>
  </si>
  <si>
    <t>31/03/2006 08:07</t>
  </si>
  <si>
    <t>31/03/2006 13:57</t>
  </si>
  <si>
    <t>31/03/2006 08:12</t>
  </si>
  <si>
    <t>31/03/2006 14:17</t>
  </si>
  <si>
    <t>31/03/2006 08:14</t>
  </si>
  <si>
    <t>31/03/2006 12:36</t>
  </si>
  <si>
    <t>31/03/2006 08:27</t>
  </si>
  <si>
    <t>31/03/2006 12:22</t>
  </si>
  <si>
    <t>31/03/2006 08:28</t>
  </si>
  <si>
    <t>31/03/2006 11:26</t>
  </si>
  <si>
    <t>31/03/2006 09:04</t>
  </si>
  <si>
    <t>31/03/2006 14:26</t>
  </si>
  <si>
    <t>31/03/2006 10:14</t>
  </si>
  <si>
    <t>31/03/2006 14:46</t>
  </si>
  <si>
    <t>31/03/2006 10:22</t>
  </si>
  <si>
    <t>31/03/2006 14:54</t>
  </si>
  <si>
    <t>31/03/2006 11:30</t>
  </si>
  <si>
    <t>31/03/2006 11:38</t>
  </si>
  <si>
    <t>--</t>
  </si>
  <si>
    <t>Transporte de la hoja 1/4</t>
  </si>
  <si>
    <t>Transporte de la hoja 2/4</t>
  </si>
  <si>
    <t>Transporte de la hoja 3/4</t>
  </si>
  <si>
    <t>RP</t>
  </si>
  <si>
    <t>R</t>
  </si>
  <si>
    <t>Transporte de la hoja 1/3</t>
  </si>
  <si>
    <t>Transporte de la hoja 2/3</t>
  </si>
  <si>
    <t xml:space="preserve">ZARATE </t>
  </si>
  <si>
    <t>INDISPONIBILIDADES FORZADAS DE LÍNEAS - TASA DE FALLA</t>
  </si>
  <si>
    <t xml:space="preserve">Longitud Total </t>
  </si>
  <si>
    <t>km</t>
  </si>
  <si>
    <t xml:space="preserve">Indisponibilidades Forzadas </t>
  </si>
  <si>
    <t xml:space="preserve">TASA DE FALLA </t>
  </si>
  <si>
    <t>VALOR PROVISORIO</t>
  </si>
  <si>
    <t>XXXX</t>
  </si>
  <si>
    <t>LINEAS NO COMPUTADAS</t>
  </si>
  <si>
    <t>TASA DE FALLA</t>
  </si>
  <si>
    <t>SALIDAS x AÑO / 100 km</t>
  </si>
  <si>
    <t>Tasa de falla correspondiente al mes de marzo de 2006 (provisorio)</t>
  </si>
  <si>
    <t>Desde el 01 al 31 de marzo de 2006</t>
  </si>
  <si>
    <t>Valores remuneratorios según Decreto PEN 1460/05</t>
  </si>
  <si>
    <t>SISTEMA DE TRANSPORTE DE ENERGÍA ELÉCTRICA POR DISTRIBUCIÓN TRONCAL</t>
  </si>
  <si>
    <t>TRANSBA S.A.</t>
  </si>
  <si>
    <t>LÍNEAS</t>
  </si>
  <si>
    <t>CLASE</t>
  </si>
  <si>
    <t>C</t>
  </si>
  <si>
    <t>BAHIA BLANCA - NORTE II</t>
  </si>
  <si>
    <t>B</t>
  </si>
  <si>
    <t>BALCARCE - MAR DEL PLATA</t>
  </si>
  <si>
    <t>BRAGADO - CHIVILCOY</t>
  </si>
  <si>
    <t>A</t>
  </si>
  <si>
    <t>BRAGADO - SALADILLO</t>
  </si>
  <si>
    <t>CAMPANA - ZARATE</t>
  </si>
  <si>
    <t>CARLOS CASARES - 9 DE JULIO 66</t>
  </si>
  <si>
    <t>CHIVILCOY - MERCEDES B.A.</t>
  </si>
  <si>
    <t>CNEL. SUAREZ - PIGUE</t>
  </si>
  <si>
    <t>DOLORES - CHASCOMUS</t>
  </si>
  <si>
    <t>GONZALEZ CHAVEZ - NECOCHEA</t>
  </si>
  <si>
    <t>HENDERSON - CNEL. SUAREZ</t>
  </si>
  <si>
    <t>LINCOLN - BRAGADO</t>
  </si>
  <si>
    <t>MONTE - CHASCOMUS</t>
  </si>
  <si>
    <t>OLAVARRIA - AZUL</t>
  </si>
  <si>
    <t>OLAVARRIA - HENDERSON</t>
  </si>
  <si>
    <t>OLAVARRIA VIEJA - OLAVARRIA</t>
  </si>
  <si>
    <t>P. LURO - C. PATAGONES</t>
  </si>
  <si>
    <t>PEHUAJO - CARLOS CASARES</t>
  </si>
  <si>
    <t>PIGUE - GUATRACHE</t>
  </si>
  <si>
    <t>PUNTA ALTA - BAHIA BLANCA</t>
  </si>
  <si>
    <t>PUNTA ALTA - C. PIEDRABUENA</t>
  </si>
  <si>
    <t>TRENQUE LAUQUEN - HENDERSON</t>
  </si>
  <si>
    <t>ZARATE - ATUCHA I</t>
  </si>
  <si>
    <t>Trafo</t>
  </si>
  <si>
    <t>CAMPANA</t>
  </si>
  <si>
    <t>Trafo 1</t>
  </si>
  <si>
    <t>132/33/13,2</t>
  </si>
  <si>
    <t>Trafo 2</t>
  </si>
  <si>
    <t>PAPEL PRENSA</t>
  </si>
  <si>
    <t>VILLA LIA</t>
  </si>
  <si>
    <t>Autotrafo</t>
  </si>
  <si>
    <t>220/132/13,2</t>
  </si>
  <si>
    <t>ZARATE</t>
  </si>
  <si>
    <t>Trafo 3</t>
  </si>
  <si>
    <t>Trafo 6</t>
  </si>
  <si>
    <t>PERGAMINO</t>
  </si>
  <si>
    <t>ARRECIFES</t>
  </si>
  <si>
    <t>66/13,2</t>
  </si>
  <si>
    <t>AutoTrafo 2</t>
  </si>
  <si>
    <t>C. SARMIENTO</t>
  </si>
  <si>
    <t>66/33/13,2</t>
  </si>
  <si>
    <t>BRAGADO</t>
  </si>
  <si>
    <t>220/132</t>
  </si>
  <si>
    <t>CARLOS CASARES</t>
  </si>
  <si>
    <t>CHIVILCOY</t>
  </si>
  <si>
    <t>MERCEDES</t>
  </si>
  <si>
    <t>LUJAN</t>
  </si>
  <si>
    <t>S.A. de ARECO</t>
  </si>
  <si>
    <t>LINCOLN</t>
  </si>
  <si>
    <t>Trafo 4</t>
  </si>
  <si>
    <t>CHACABUCO</t>
  </si>
  <si>
    <t>OLAVARRIA</t>
  </si>
  <si>
    <t>NECOCHEA</t>
  </si>
  <si>
    <t>QUEQUEN</t>
  </si>
  <si>
    <t>AZUL</t>
  </si>
  <si>
    <t>LAS ARMAS</t>
  </si>
  <si>
    <t>DOLORES</t>
  </si>
  <si>
    <t>MAR DE AJO</t>
  </si>
  <si>
    <t>MONTE</t>
  </si>
  <si>
    <t>PUNTA ALTA</t>
  </si>
  <si>
    <t>ET URBANA BBCA</t>
  </si>
  <si>
    <t>PETROQUIMICA</t>
  </si>
  <si>
    <t>PIGUE</t>
  </si>
  <si>
    <t>33/66</t>
  </si>
  <si>
    <t>SUAREZ</t>
  </si>
  <si>
    <t>DORREGO</t>
  </si>
  <si>
    <t>13,2/33</t>
  </si>
  <si>
    <t>Alimentador a HURLINGHAM 4-33</t>
  </si>
  <si>
    <t>Alimentador a CARDALES</t>
  </si>
  <si>
    <t>Alimentador a PAPELERA PEDOTTI 4-16</t>
  </si>
  <si>
    <t>Interr. Trafo 1 a SAN PEDRO</t>
  </si>
  <si>
    <t>Alimentador a Coop.Zarate  3-14</t>
  </si>
  <si>
    <t>Alimentador 5</t>
  </si>
  <si>
    <t>Alimentador 12</t>
  </si>
  <si>
    <t>Alimentador 14</t>
  </si>
  <si>
    <t>Alimentador a CONESA</t>
  </si>
  <si>
    <t>Alimentador 3 a C. SARMIENTO</t>
  </si>
  <si>
    <t>Alimentador a LOBOS</t>
  </si>
  <si>
    <t>Alimentador a Coop LUJAN</t>
  </si>
  <si>
    <t>Alimentador a BRAHMA</t>
  </si>
  <si>
    <t>Alimentador 2 a Coop. LUJAN</t>
  </si>
  <si>
    <t>Alimentador 3 a CHACABUCO</t>
  </si>
  <si>
    <t>Alimentador 12 a Coop. OLAVARRIA</t>
  </si>
  <si>
    <t>Alimentador a LOBERIA.PIERES</t>
  </si>
  <si>
    <t>Alimentador a LA DULCE</t>
  </si>
  <si>
    <t>Alimentador 1  a Coop. AZUL</t>
  </si>
  <si>
    <t>Alimentador 2  a Coop. AZUL</t>
  </si>
  <si>
    <t>Alimentador 8 a CACHARI</t>
  </si>
  <si>
    <t>Alimentador a MAIPU</t>
  </si>
  <si>
    <t>Alimentador a PIRAN</t>
  </si>
  <si>
    <t>Línea a CASTELLI</t>
  </si>
  <si>
    <t>Alimentador 1 a DOLORES</t>
  </si>
  <si>
    <t>Alimentador 2 a DOLORES</t>
  </si>
  <si>
    <t>Alimentador a P.S. GRUNBEIN 2</t>
  </si>
  <si>
    <t>Alimentador a ET "D"</t>
  </si>
  <si>
    <t>Alimentador a ET "B"</t>
  </si>
  <si>
    <t>Alimentador 4 a Coop. GOYENA</t>
  </si>
  <si>
    <t>Alimentador a A. CORTO</t>
  </si>
  <si>
    <t>Alimentador a HUANGUELEN</t>
  </si>
  <si>
    <t>Alimentador 1 a SUAREZ</t>
  </si>
  <si>
    <t>Alimentador 2 a SUAREZ</t>
  </si>
  <si>
    <t>Alimentador 3 a SUAREZ</t>
  </si>
  <si>
    <t>Alimentador 4 a SUAREZ</t>
  </si>
  <si>
    <t>Alimentador 5 a SUAREZ</t>
  </si>
  <si>
    <t>Alimentador a LAS COLONIAS</t>
  </si>
  <si>
    <t xml:space="preserve">ENTE NACIONAL REGULADOR </t>
  </si>
  <si>
    <t>DE LA ELECTRICIDAD</t>
  </si>
  <si>
    <t>SISTEMA DE TRANSPORTE DE ENERGÍA ELÉCTRICA POR DISTRIBUCIÓN TRONCAL - TRANSBA S.A.</t>
  </si>
  <si>
    <t>1.- LÍNEAS</t>
  </si>
  <si>
    <t xml:space="preserve">$/100 km-h : LÍNEAS 220 kV </t>
  </si>
  <si>
    <t>FACTOR DE PENALIZACIÓN (CLASE A)  K=</t>
  </si>
  <si>
    <t xml:space="preserve">$/100 km-h : LÍNEAS 132 kV </t>
  </si>
  <si>
    <t>FACTOR DE PENALIZACIÓN (CLASE B)  K=</t>
  </si>
  <si>
    <t xml:space="preserve">$/100 km-h : LÍNEAS 66 kV </t>
  </si>
  <si>
    <t>FACTOR DE PENALIZACIÓN (CLASE C)  K=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</si>
  <si>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</si>
  <si>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</si>
  <si>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</si>
  <si>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</si>
  <si>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</si>
  <si>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</si>
  <si>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</si>
  <si>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</si>
  <si>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</si>
  <si>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K
(CLASE)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</si>
  <si>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</si>
  <si>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</si>
  <si>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</si>
  <si>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</si>
  <si>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</si>
  <si>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</si>
  <si>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</si>
  <si>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</si>
  <si>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P - PROGRAMADA                    RP - REDUCCIÓN PROGRAMADA                    RR - REDUCCIÓN RESTANTE ( proveniente de horas anteriores )</t>
  </si>
  <si>
    <t>F - FORZADA                       R - REDUCCIÓN FORZADA                        RF - RESTANTE FORZADA ( proveniente de horas anteriores )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</si>
  <si>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</si>
  <si>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</si>
  <si>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</si>
  <si>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</si>
  <si>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</si>
  <si>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</si>
  <si>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</si>
  <si>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</si>
  <si>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</si>
  <si>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</si>
  <si>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</si>
  <si>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</si>
  <si>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</si>
  <si>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</si>
  <si>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</si>
  <si>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TRANSBA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</si>
  <si>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</si>
  <si>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</si>
  <si>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</si>
  <si>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</si>
  <si>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</si>
  <si>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</si>
  <si>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</si>
  <si>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</si>
  <si>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</si>
  <si>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SAN PEDRO - EASTMAN T</t>
  </si>
  <si>
    <t>VILLA LIA "T" - NUEVA CAMPANA</t>
  </si>
  <si>
    <t>BAHIA BLANCA - PETROQ. BAHIA BLANCA 2</t>
  </si>
  <si>
    <t>BAHIA BLANCA - PETROQ. BAHIA BLANCA 3</t>
  </si>
  <si>
    <t>BAHIA BLANCA - PETROQ. BAHIA BLANCA 1</t>
  </si>
  <si>
    <t>S. CLEMENTE</t>
  </si>
  <si>
    <t>S. NIC. URBANA</t>
  </si>
  <si>
    <t>Alimentador a ET ING. WHITE 1</t>
  </si>
  <si>
    <t>Alimentador a ET ING. WHITE 2</t>
  </si>
  <si>
    <t>Alimentador SUIPACHA</t>
  </si>
  <si>
    <t>MINETTI - ZARATE</t>
  </si>
  <si>
    <t>Alimentador a Coop LUJANENSE</t>
  </si>
  <si>
    <t>CAMPANA - PRAXAIR</t>
  </si>
  <si>
    <t>NUEVA CAMPANA - PRAXAIR</t>
  </si>
  <si>
    <t>132/33/13.2</t>
  </si>
  <si>
    <t>Alimentador a G. BELGRANO</t>
  </si>
  <si>
    <t xml:space="preserve">CHILLAR - GONZALES CHAVEZ </t>
  </si>
  <si>
    <t>ROSAS - NEWTON</t>
  </si>
  <si>
    <t>RAMALLO INDUSTRIAL</t>
  </si>
  <si>
    <t>SAN PEDRO - RAMALLO INDUSTRIAL</t>
  </si>
  <si>
    <t>SAN NICOLÁS - RAMALLO INDUSTRIAL</t>
  </si>
  <si>
    <t>PRESTADOR DE LA FUNCIÓN TÉCNICA DE TRANSPORTE DE ENERGÍA ELÉCTRICA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</si>
  <si>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</si>
  <si>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</si>
  <si>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</si>
  <si>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</si>
  <si>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</si>
  <si>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</si>
  <si>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</si>
  <si>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</si>
  <si>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</si>
  <si>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F</t>
  </si>
  <si>
    <t>SI</t>
  </si>
  <si>
    <t>NO</t>
  </si>
  <si>
    <t>P</t>
  </si>
  <si>
    <t>MERCEDES BA T1MD</t>
  </si>
  <si>
    <t>T1MD</t>
  </si>
  <si>
    <t>01/03/2006 07:58</t>
  </si>
  <si>
    <t>01/03/2006 15:00</t>
  </si>
  <si>
    <t>01/03/2006 08:32</t>
  </si>
  <si>
    <t>01/03/2006 14:43</t>
  </si>
  <si>
    <t>01/03/2006 08:41</t>
  </si>
  <si>
    <t>01/03/2006 21:05</t>
  </si>
  <si>
    <t>01/03/2006 08:45</t>
  </si>
  <si>
    <t>01/03/2006 16:08</t>
  </si>
  <si>
    <t>01/03/2006 08:49</t>
  </si>
  <si>
    <t>01/03/2006 15:52</t>
  </si>
  <si>
    <t>01/03/2006 08:55</t>
  </si>
  <si>
    <t>01/03/2006 18:15</t>
  </si>
  <si>
    <t>02/03/2006 07:51</t>
  </si>
  <si>
    <t>02/03/2006 14:57</t>
  </si>
  <si>
    <t>02/03/2006 08:23</t>
  </si>
  <si>
    <t>02/03/2006 08:49</t>
  </si>
  <si>
    <t>02/03/2006 08:27</t>
  </si>
  <si>
    <t>02/03/2006 15:40</t>
  </si>
  <si>
    <t>02/03/2006 08:36</t>
  </si>
  <si>
    <t>02/03/2006 14:24</t>
  </si>
  <si>
    <t>02/03/2006 17:55</t>
  </si>
  <si>
    <t>02/03/2006 09:19</t>
  </si>
  <si>
    <t>02/03/2006 14:45</t>
  </si>
  <si>
    <t>02/03/2006 10:16</t>
  </si>
  <si>
    <t>03/03/2006 03:45</t>
  </si>
  <si>
    <t>03/03/2006 10:07</t>
  </si>
  <si>
    <t>03/03/2006 13:16</t>
  </si>
  <si>
    <t>03/03/2006 14:01</t>
  </si>
  <si>
    <t>03/03/2006 08:48</t>
  </si>
  <si>
    <t>05/03/2006 20:01</t>
  </si>
  <si>
    <t>03/03/2006 07:46</t>
  </si>
  <si>
    <t>03/03/2006 12:16</t>
  </si>
  <si>
    <t>03/03/2006 08:25</t>
  </si>
  <si>
    <t>03/03/2006 09:42</t>
  </si>
  <si>
    <t>03/03/2006 08:45</t>
  </si>
  <si>
    <t>03/03/2006 14:46</t>
  </si>
  <si>
    <t>03/03/2006 09:32</t>
  </si>
  <si>
    <t>03/03/2006 12:34</t>
  </si>
  <si>
    <t>03/03/2006 09:38</t>
  </si>
  <si>
    <t>03/03/2006 16:18</t>
  </si>
  <si>
    <t>03/03/2006 11:30</t>
  </si>
  <si>
    <t>03/03/2006 13:21</t>
  </si>
  <si>
    <t>04/03/2006 06:55</t>
  </si>
  <si>
    <t>04/03/2006 07:42</t>
  </si>
  <si>
    <t>05/03/2006 23:39</t>
  </si>
  <si>
    <t>06/03/2006 07:56</t>
  </si>
  <si>
    <t>06/03/2006 14:15</t>
  </si>
  <si>
    <t>07/03/2006 06:55</t>
  </si>
  <si>
    <t>07/03/2006 07:17</t>
  </si>
  <si>
    <t>07/03/2006 07:32</t>
  </si>
  <si>
    <t>07/03/2006 14:54</t>
  </si>
  <si>
    <t>07/03/2006 08:07</t>
  </si>
  <si>
    <t>07/03/2006 15:18</t>
  </si>
  <si>
    <t>07/03/2006 08:27</t>
  </si>
  <si>
    <t>07/03/2006 12:18</t>
  </si>
  <si>
    <t>07/03/2006 09:41</t>
  </si>
  <si>
    <t>07/03/2006 16:44</t>
  </si>
  <si>
    <t>07/03/2006 10:41</t>
  </si>
  <si>
    <t>07/03/2006 15:08</t>
  </si>
  <si>
    <t>08/03/2006 08:10</t>
  </si>
  <si>
    <t>08/03/2006 15:37</t>
  </si>
  <si>
    <t>08/03/2006 08:38</t>
  </si>
  <si>
    <t>08/03/2006 15:11</t>
  </si>
  <si>
    <t>08/03/2006 09:24</t>
  </si>
  <si>
    <t>09/03/2006 14:00</t>
  </si>
  <si>
    <t>08/03/2006 10:23</t>
  </si>
  <si>
    <t>08/03/2006 15:05</t>
  </si>
  <si>
    <t>08/03/2006 10:24</t>
  </si>
  <si>
    <t>08/03/2006 15:20</t>
  </si>
  <si>
    <t>08/03/2006 11:00</t>
  </si>
  <si>
    <t>08/03/2006 14:34</t>
  </si>
  <si>
    <t>09/03/2006 08:26</t>
  </si>
  <si>
    <t>09/03/2006 15:20</t>
  </si>
  <si>
    <t>09/03/2006 08:32</t>
  </si>
  <si>
    <t>09/03/2006 14:15</t>
  </si>
  <si>
    <t>09/03/2006 09:48</t>
  </si>
  <si>
    <t>09/03/2006 14:23</t>
  </si>
  <si>
    <t>09/03/2006 10:26</t>
  </si>
  <si>
    <t>09/03/2006 12:24</t>
  </si>
  <si>
    <t>09/03/2006 12:27</t>
  </si>
  <si>
    <t>09/03/2006 14:59</t>
  </si>
  <si>
    <t>10/03/2006 08:22</t>
  </si>
  <si>
    <t>10/03/2006 12:17</t>
  </si>
  <si>
    <t>10/03/2006 08:40</t>
  </si>
  <si>
    <t>10/03/2006 10:36</t>
  </si>
  <si>
    <t>10/03/2006 09:30</t>
  </si>
  <si>
    <t>10/03/2006 14:10</t>
  </si>
  <si>
    <t>10/03/2006 09:55</t>
  </si>
  <si>
    <t>10/03/2006 13:56</t>
  </si>
  <si>
    <t>12/03/2006 07:05</t>
  </si>
  <si>
    <t>12/03/2006 11:53</t>
  </si>
  <si>
    <t>12/03/2006 07:14</t>
  </si>
  <si>
    <t>12/03/2006 17:37</t>
  </si>
  <si>
    <t>12/03/2006 08:12</t>
  </si>
  <si>
    <t>12/03/2006 11:06</t>
  </si>
  <si>
    <t>13/03/2006 07:44</t>
  </si>
  <si>
    <t>13/03/2006 15:05</t>
  </si>
  <si>
    <t>13/03/2006 08:33</t>
  </si>
  <si>
    <t>13/03/2006 11:58</t>
  </si>
  <si>
    <t>13/03/2006 08:59</t>
  </si>
  <si>
    <t>13/03/2006 14:40</t>
  </si>
  <si>
    <t>13/03/2006 09:03</t>
  </si>
  <si>
    <t>13/03/2006 15:46</t>
  </si>
  <si>
    <t>13/03/2006 10:23</t>
  </si>
  <si>
    <t>13/03/2006 14:19</t>
  </si>
  <si>
    <t>13/03/2006 12:47</t>
  </si>
  <si>
    <t>13/03/2006 14:52</t>
  </si>
  <si>
    <t>13/03/2006 16:58</t>
  </si>
  <si>
    <t>13/03/2006 17:38</t>
  </si>
  <si>
    <t>14/03/2006 00:02</t>
  </si>
  <si>
    <t>13/03/2006 22:14</t>
  </si>
  <si>
    <t>14/03/2006 04:12</t>
  </si>
  <si>
    <t>14/03/2006 03:05</t>
  </si>
  <si>
    <t>14/03/2006 04:50</t>
  </si>
  <si>
    <t>14/03/2006 06:02</t>
  </si>
  <si>
    <t>14/03/2006 13:15</t>
  </si>
  <si>
    <t>14/03/2006 07:13</t>
  </si>
  <si>
    <t>14/03/2006 10:49</t>
  </si>
  <si>
    <t>14/03/2006 08:02</t>
  </si>
  <si>
    <t>14/03/2006 14:44</t>
  </si>
  <si>
    <t>14/03/2006 08:04</t>
  </si>
  <si>
    <t>14/03/2006 14:56</t>
  </si>
  <si>
    <t>14/03/2006 08:13</t>
  </si>
  <si>
    <t>14/03/2006 09:58</t>
  </si>
  <si>
    <t>14/03/2006 08:28</t>
  </si>
  <si>
    <t>14/03/2006 15:07</t>
  </si>
  <si>
    <t>14/03/2006 08:42</t>
  </si>
  <si>
    <t>14/03/2006 12:56</t>
  </si>
  <si>
    <t>14/03/2006 09:11</t>
  </si>
  <si>
    <t>14/03/2006 13:53</t>
  </si>
  <si>
    <t>14/03/2006 09:45</t>
  </si>
  <si>
    <t>14/03/2006 14:11</t>
  </si>
  <si>
    <t>14/03/2006 09:46</t>
  </si>
  <si>
    <t>14/03/2006 09:59</t>
  </si>
  <si>
    <t>14/03/2006 11:04</t>
  </si>
  <si>
    <t>14/03/2006 14:43</t>
  </si>
  <si>
    <t>14/03/2006 11:45</t>
  </si>
  <si>
    <t>14/03/2006 16:36</t>
  </si>
  <si>
    <t>14/03/2006 18:43</t>
  </si>
  <si>
    <t>14/03/2006 18:45</t>
  </si>
  <si>
    <t>15/03/2006 07:09</t>
  </si>
  <si>
    <t>15/03/2006 10:53</t>
  </si>
  <si>
    <t>15/03/2006 07:34</t>
  </si>
  <si>
    <t>15/03/2006 12:10</t>
  </si>
  <si>
    <t>15/03/2006 07:46</t>
  </si>
  <si>
    <t>15/03/2006 14:14</t>
  </si>
  <si>
    <t>15/03/2006 08:01</t>
  </si>
  <si>
    <t>15/03/2006 15:17</t>
  </si>
  <si>
    <t>15/03/2006 08:46</t>
  </si>
  <si>
    <t>15/03/2006 13:00</t>
  </si>
  <si>
    <t>15/03/2006 08:53</t>
  </si>
  <si>
    <t>15/03/2006 13:12</t>
  </si>
  <si>
    <t>15/03/2006 09:10</t>
  </si>
  <si>
    <t>15/03/2006 14:40</t>
  </si>
  <si>
    <t>15/03/2006 09:26</t>
  </si>
  <si>
    <t>15/03/2006 15:52</t>
  </si>
  <si>
    <t>15/03/2006 09:35</t>
  </si>
  <si>
    <t>15/03/2006 13:34</t>
  </si>
  <si>
    <t>15/03/2006 09:48</t>
  </si>
  <si>
    <t>15/03/2006 14:41</t>
  </si>
  <si>
    <t>15/03/2006 09:49</t>
  </si>
  <si>
    <t>15/03/2006 14:42</t>
  </si>
  <si>
    <t>15/03/2006 12:20</t>
  </si>
  <si>
    <t>15/03/2006 16:52</t>
  </si>
  <si>
    <t>15/03/2006 13:10</t>
  </si>
  <si>
    <t>16/03/2006 04:01</t>
  </si>
  <si>
    <t>16/03/2006 04:41</t>
  </si>
  <si>
    <t>16/03/2006 04:16</t>
  </si>
  <si>
    <t>16/03/2006 15:46</t>
  </si>
  <si>
    <t>16/03/2006 06:43</t>
  </si>
  <si>
    <t>16/03/2006 08:36</t>
  </si>
  <si>
    <t>16/03/2006 07:35</t>
  </si>
  <si>
    <t>16/03/2006 15:37</t>
  </si>
  <si>
    <t>81a</t>
  </si>
  <si>
    <t>03/03/2006 9:55</t>
  </si>
  <si>
    <t>RF</t>
  </si>
  <si>
    <t>81b</t>
  </si>
  <si>
    <t>81c</t>
  </si>
  <si>
    <t>03/03/2006 14:51</t>
  </si>
  <si>
    <t>03/03/2006 23:15</t>
  </si>
  <si>
    <t>04/03/2006 19:50</t>
  </si>
  <si>
    <t>81d</t>
  </si>
  <si>
    <t>04/03/2006 22:57</t>
  </si>
  <si>
    <t>81e</t>
  </si>
  <si>
    <t>05/03/2006 19:54</t>
  </si>
  <si>
    <t>81f</t>
  </si>
  <si>
    <t>81g</t>
  </si>
  <si>
    <t>103a</t>
  </si>
  <si>
    <t>103b</t>
  </si>
  <si>
    <t>16/03/2006 04:21</t>
  </si>
  <si>
    <t>106a</t>
  </si>
  <si>
    <t>106b</t>
  </si>
  <si>
    <t>17/03/2006 8:02</t>
  </si>
  <si>
    <t>115a</t>
  </si>
  <si>
    <t>115b</t>
  </si>
  <si>
    <t>19/03/2006 8:15</t>
  </si>
  <si>
    <t>TOTAL DE PENALIZACIONES</t>
  </si>
  <si>
    <t>ANEXO IV a la Resolución E.N.R.E.  N°                    /2008</t>
  </si>
</sst>
</file>

<file path=xl/styles.xml><?xml version="1.0" encoding="utf-8"?>
<styleSheet xmlns="http://schemas.openxmlformats.org/spreadsheetml/2006/main">
  <numFmts count="5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&quot;$&quot;\ #,##0.000;&quot;$&quot;\ \-#,##0.000"/>
    <numFmt numFmtId="178" formatCode="#,##0.0"/>
    <numFmt numFmtId="179" formatCode="0.000"/>
    <numFmt numFmtId="180" formatCode="&quot;$&quot;#,##0.00\ ;&quot;$&quot;\-#,##0.00\ "/>
    <numFmt numFmtId="181" formatCode="0.0\ \k\V"/>
    <numFmt numFmtId="182" formatCode="0.00\ &quot;km&quot;"/>
    <numFmt numFmtId="183" formatCode="0.00\ &quot;MVA&quot;"/>
    <numFmt numFmtId="184" formatCode="0.0"/>
    <numFmt numFmtId="185" formatCode="dd/mm/yy"/>
    <numFmt numFmtId="186" formatCode="mmm\-yyyy"/>
    <numFmt numFmtId="187" formatCode="dd\-mm\-yy"/>
    <numFmt numFmtId="188" formatCode="mmmm\ d\,\ yyyy"/>
    <numFmt numFmtId="189" formatCode="#,##0\ &quot;€&quot;;\-#,##0\ &quot;€&quot;"/>
    <numFmt numFmtId="190" formatCode="#,##0\ &quot;€&quot;;[Red]\-#,##0\ &quot;€&quot;"/>
    <numFmt numFmtId="191" formatCode="#,##0.00\ &quot;€&quot;;\-#,##0.00\ &quot;€&quot;"/>
    <numFmt numFmtId="192" formatCode="#,##0.00\ &quot;€&quot;;[Red]\-#,##0.00\ &quot;€&quot;"/>
    <numFmt numFmtId="193" formatCode="_-* #,##0\ &quot;€&quot;_-;\-* #,##0\ &quot;€&quot;_-;_-* &quot;-&quot;\ &quot;€&quot;_-;_-@_-"/>
    <numFmt numFmtId="194" formatCode="_-* #,##0\ _€_-;\-* #,##0\ _€_-;_-* &quot;-&quot;\ _€_-;_-@_-"/>
    <numFmt numFmtId="195" formatCode="_-* #,##0.00\ &quot;€&quot;_-;\-* #,##0.00\ &quot;€&quot;_-;_-* &quot;-&quot;??\ &quot;€&quot;_-;_-@_-"/>
    <numFmt numFmtId="196" formatCode="_-* #,##0.00\ _€_-;\-* #,##0.00\ _€_-;_-* &quot;-&quot;??\ _€_-;_-@_-"/>
    <numFmt numFmtId="197" formatCode="#,##0\ &quot;pta&quot;;\-#,##0\ &quot;pta&quot;"/>
    <numFmt numFmtId="198" formatCode="#,##0\ &quot;pta&quot;;[Red]\-#,##0\ &quot;pta&quot;"/>
    <numFmt numFmtId="199" formatCode="#,##0.00\ &quot;pta&quot;;\-#,##0.00\ &quot;pta&quot;"/>
    <numFmt numFmtId="200" formatCode="#,##0.00\ &quot;pta&quot;;[Red]\-#,##0.00\ &quot;pta&quot;"/>
    <numFmt numFmtId="201" formatCode="_-* #,##0\ &quot;pta&quot;_-;\-* #,##0\ &quot;pta&quot;_-;_-* &quot;-&quot;\ &quot;pta&quot;_-;_-@_-"/>
    <numFmt numFmtId="202" formatCode="_-* #,##0\ _p_t_a_-;\-* #,##0\ _p_t_a_-;_-* &quot;-&quot;\ _p_t_a_-;_-@_-"/>
    <numFmt numFmtId="203" formatCode="_-* #,##0.00\ &quot;pta&quot;_-;\-* #,##0.00\ &quot;pta&quot;_-;_-* &quot;-&quot;??\ &quot;pta&quot;_-;_-@_-"/>
    <numFmt numFmtId="204" formatCode="_-* #,##0.00\ _p_t_a_-;\-* #,##0.00\ _p_t_a_-;_-* &quot;-&quot;??\ _p_t_a_-;_-@_-"/>
    <numFmt numFmtId="205" formatCode="0.0000"/>
    <numFmt numFmtId="206" formatCode="0.00000"/>
    <numFmt numFmtId="207" formatCode="0.000000"/>
    <numFmt numFmtId="208" formatCode="0.0000000"/>
    <numFmt numFmtId="209" formatCode="0.00000000"/>
    <numFmt numFmtId="210" formatCode="0.000000000"/>
    <numFmt numFmtId="211" formatCode="0.0000000000"/>
    <numFmt numFmtId="212" formatCode="0.00000000000"/>
  </numFmts>
  <fonts count="76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9"/>
      <name val="MS Sans Serif"/>
      <family val="2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sz val="10"/>
      <color indexed="9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27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26"/>
      <name val="Times New Roman"/>
      <family val="0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4"/>
      <name val="Times New Roman"/>
      <family val="1"/>
    </font>
    <font>
      <b/>
      <i/>
      <u val="single"/>
      <sz val="12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i/>
      <sz val="12"/>
      <name val="Arial Narrow"/>
      <family val="2"/>
    </font>
    <font>
      <b/>
      <u val="single"/>
      <sz val="12"/>
      <name val="Arial"/>
      <family val="0"/>
    </font>
    <font>
      <sz val="12"/>
      <name val="MS Sans Serif"/>
      <family val="2"/>
    </font>
    <font>
      <b/>
      <i/>
      <sz val="11"/>
      <name val="Times New Roman"/>
      <family val="1"/>
    </font>
    <font>
      <b/>
      <sz val="12"/>
      <name val="MS Sans Serif"/>
      <family val="2"/>
    </font>
    <font>
      <b/>
      <i/>
      <sz val="12"/>
      <name val="Times New Roman"/>
      <family val="1"/>
    </font>
    <font>
      <b/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8"/>
      </patternFill>
    </fill>
  </fills>
  <borders count="4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31">
    <xf numFmtId="0" fontId="0" fillId="0" borderId="0" xfId="0" applyAlignment="1">
      <alignment/>
    </xf>
    <xf numFmtId="0" fontId="6" fillId="0" borderId="0" xfId="24" applyFont="1">
      <alignment/>
      <protection/>
    </xf>
    <xf numFmtId="0" fontId="6" fillId="0" borderId="0" xfId="24" applyFont="1" applyFill="1" applyBorder="1">
      <alignment/>
      <protection/>
    </xf>
    <xf numFmtId="0" fontId="8" fillId="0" borderId="0" xfId="24" applyFont="1">
      <alignment/>
      <protection/>
    </xf>
    <xf numFmtId="0" fontId="8" fillId="0" borderId="0" xfId="24" applyFont="1" applyAlignment="1">
      <alignment horizontal="centerContinuous"/>
      <protection/>
    </xf>
    <xf numFmtId="0" fontId="1" fillId="0" borderId="0" xfId="24">
      <alignment/>
      <protection/>
    </xf>
    <xf numFmtId="0" fontId="6" fillId="0" borderId="0" xfId="24" applyFont="1" applyAlignment="1">
      <alignment horizontal="centerContinuous"/>
      <protection/>
    </xf>
    <xf numFmtId="0" fontId="6" fillId="0" borderId="0" xfId="24" applyFont="1" applyBorder="1">
      <alignment/>
      <protection/>
    </xf>
    <xf numFmtId="0" fontId="4" fillId="0" borderId="0" xfId="24" applyFont="1" applyFill="1" applyBorder="1" applyAlignment="1" applyProtection="1">
      <alignment horizontal="centerContinuous"/>
      <protection/>
    </xf>
    <xf numFmtId="0" fontId="10" fillId="0" borderId="0" xfId="24" applyFont="1">
      <alignment/>
      <protection/>
    </xf>
    <xf numFmtId="0" fontId="11" fillId="0" borderId="0" xfId="24" applyFont="1">
      <alignment/>
      <protection/>
    </xf>
    <xf numFmtId="0" fontId="13" fillId="0" borderId="1" xfId="24" applyFont="1" applyBorder="1" applyAlignment="1">
      <alignment horizontal="centerContinuous"/>
      <protection/>
    </xf>
    <xf numFmtId="0" fontId="13" fillId="0" borderId="0" xfId="24" applyFont="1" applyBorder="1" applyAlignment="1">
      <alignment horizontal="centerContinuous"/>
      <protection/>
    </xf>
    <xf numFmtId="0" fontId="6" fillId="0" borderId="1" xfId="24" applyFont="1" applyBorder="1">
      <alignment/>
      <protection/>
    </xf>
    <xf numFmtId="0" fontId="6" fillId="0" borderId="2" xfId="24" applyFont="1" applyBorder="1">
      <alignment/>
      <protection/>
    </xf>
    <xf numFmtId="0" fontId="6" fillId="0" borderId="0" xfId="24" applyFont="1" applyBorder="1" applyAlignment="1">
      <alignment horizontal="center"/>
      <protection/>
    </xf>
    <xf numFmtId="0" fontId="9" fillId="0" borderId="0" xfId="24" applyFont="1" applyAlignment="1" applyProtection="1">
      <alignment horizontal="centerContinuous"/>
      <protection locked="0"/>
    </xf>
    <xf numFmtId="0" fontId="12" fillId="0" borderId="0" xfId="24" applyFont="1" applyAlignment="1" applyProtection="1">
      <alignment horizontal="centerContinuous"/>
      <protection locked="0"/>
    </xf>
    <xf numFmtId="0" fontId="4" fillId="0" borderId="0" xfId="24" applyFont="1" applyBorder="1" applyAlignment="1" applyProtection="1">
      <alignment horizontal="centerContinuous"/>
      <protection/>
    </xf>
    <xf numFmtId="0" fontId="6" fillId="0" borderId="3" xfId="24" applyFont="1" applyBorder="1">
      <alignment/>
      <protection/>
    </xf>
    <xf numFmtId="0" fontId="6" fillId="0" borderId="4" xfId="24" applyFont="1" applyBorder="1">
      <alignment/>
      <protection/>
    </xf>
    <xf numFmtId="0" fontId="6" fillId="0" borderId="5" xfId="24" applyFont="1" applyBorder="1">
      <alignment/>
      <protection/>
    </xf>
    <xf numFmtId="0" fontId="15" fillId="0" borderId="0" xfId="24" applyFont="1">
      <alignment/>
      <protection/>
    </xf>
    <xf numFmtId="0" fontId="15" fillId="0" borderId="1" xfId="24" applyFont="1" applyBorder="1">
      <alignment/>
      <protection/>
    </xf>
    <xf numFmtId="0" fontId="16" fillId="0" borderId="0" xfId="24" applyFont="1" applyBorder="1">
      <alignment/>
      <protection/>
    </xf>
    <xf numFmtId="0" fontId="15" fillId="0" borderId="0" xfId="24" applyFont="1" applyBorder="1">
      <alignment/>
      <protection/>
    </xf>
    <xf numFmtId="0" fontId="15" fillId="0" borderId="2" xfId="24" applyFont="1" applyBorder="1">
      <alignment/>
      <protection/>
    </xf>
    <xf numFmtId="0" fontId="3" fillId="0" borderId="0" xfId="24" applyFont="1" applyBorder="1">
      <alignment/>
      <protection/>
    </xf>
    <xf numFmtId="0" fontId="13" fillId="0" borderId="0" xfId="24" applyFont="1" applyFill="1" applyBorder="1" applyAlignment="1" applyProtection="1">
      <alignment horizontal="centerContinuous"/>
      <protection locked="0"/>
    </xf>
    <xf numFmtId="0" fontId="13" fillId="0" borderId="0" xfId="24" applyFont="1" applyAlignment="1">
      <alignment horizontal="centerContinuous"/>
      <protection/>
    </xf>
    <xf numFmtId="0" fontId="13" fillId="0" borderId="0" xfId="24" applyFont="1" applyBorder="1" applyAlignment="1" applyProtection="1">
      <alignment horizontal="centerContinuous"/>
      <protection/>
    </xf>
    <xf numFmtId="0" fontId="13" fillId="0" borderId="2" xfId="24" applyFont="1" applyBorder="1" applyAlignment="1">
      <alignment horizontal="centerContinuous"/>
      <protection/>
    </xf>
    <xf numFmtId="0" fontId="12" fillId="0" borderId="0" xfId="24" applyFont="1" applyBorder="1">
      <alignment/>
      <protection/>
    </xf>
    <xf numFmtId="0" fontId="3" fillId="0" borderId="0" xfId="24" applyFont="1" applyBorder="1" applyProtection="1">
      <alignment/>
      <protection/>
    </xf>
    <xf numFmtId="0" fontId="6" fillId="0" borderId="0" xfId="24" applyFont="1" applyBorder="1" applyProtection="1">
      <alignment/>
      <protection/>
    </xf>
    <xf numFmtId="0" fontId="1" fillId="0" borderId="6" xfId="24" applyFont="1" applyBorder="1" applyAlignment="1" applyProtection="1">
      <alignment horizontal="center"/>
      <protection/>
    </xf>
    <xf numFmtId="179" fontId="1" fillId="0" borderId="6" xfId="24" applyNumberFormat="1" applyFont="1" applyBorder="1" applyAlignment="1">
      <alignment horizontal="centerContinuous"/>
      <protection/>
    </xf>
    <xf numFmtId="0" fontId="3" fillId="0" borderId="7" xfId="24" applyFont="1" applyBorder="1" applyAlignment="1" applyProtection="1">
      <alignment horizontal="centerContinuous"/>
      <protection/>
    </xf>
    <xf numFmtId="0" fontId="3" fillId="0" borderId="0" xfId="24" applyFont="1" applyBorder="1" applyAlignment="1" applyProtection="1">
      <alignment/>
      <protection/>
    </xf>
    <xf numFmtId="0" fontId="1" fillId="0" borderId="0" xfId="24" applyFont="1" applyBorder="1" applyAlignment="1">
      <alignment horizontal="right"/>
      <protection/>
    </xf>
    <xf numFmtId="0" fontId="1" fillId="0" borderId="0" xfId="24" applyFont="1" applyBorder="1" applyAlignment="1" applyProtection="1">
      <alignment horizontal="center"/>
      <protection locked="0"/>
    </xf>
    <xf numFmtId="0" fontId="1" fillId="0" borderId="0" xfId="24" applyFont="1" applyAlignment="1" applyProtection="1">
      <alignment/>
      <protection/>
    </xf>
    <xf numFmtId="175" fontId="6" fillId="0" borderId="7" xfId="24" applyNumberFormat="1" applyFont="1" applyBorder="1" applyAlignment="1">
      <alignment horizontal="centerContinuous"/>
      <protection/>
    </xf>
    <xf numFmtId="175" fontId="6" fillId="0" borderId="0" xfId="24" applyNumberFormat="1" applyFont="1" applyBorder="1" applyAlignment="1">
      <alignment/>
      <protection/>
    </xf>
    <xf numFmtId="0" fontId="1" fillId="0" borderId="0" xfId="24" applyFont="1" applyAlignment="1">
      <alignment horizontal="right"/>
      <protection/>
    </xf>
    <xf numFmtId="175" fontId="6" fillId="0" borderId="0" xfId="24" applyNumberFormat="1" applyFont="1" applyBorder="1">
      <alignment/>
      <protection/>
    </xf>
    <xf numFmtId="0" fontId="6" fillId="0" borderId="0" xfId="24" applyFont="1" applyAlignment="1">
      <alignment horizontal="center" vertical="center"/>
      <protection/>
    </xf>
    <xf numFmtId="0" fontId="6" fillId="0" borderId="1" xfId="24" applyFont="1" applyBorder="1" applyAlignment="1">
      <alignment horizontal="center" vertical="center"/>
      <protection/>
    </xf>
    <xf numFmtId="0" fontId="17" fillId="0" borderId="8" xfId="24" applyFont="1" applyBorder="1" applyAlignment="1">
      <alignment horizontal="center" vertical="center"/>
      <protection/>
    </xf>
    <xf numFmtId="0" fontId="17" fillId="0" borderId="8" xfId="24" applyFont="1" applyBorder="1" applyAlignment="1" applyProtection="1">
      <alignment horizontal="center" vertical="center"/>
      <protection/>
    </xf>
    <xf numFmtId="0" fontId="17" fillId="0" borderId="8" xfId="24" applyFont="1" applyBorder="1" applyAlignment="1" applyProtection="1">
      <alignment horizontal="center" vertical="center" wrapText="1"/>
      <protection/>
    </xf>
    <xf numFmtId="0" fontId="18" fillId="2" borderId="8" xfId="24" applyFont="1" applyFill="1" applyBorder="1" applyAlignment="1" applyProtection="1">
      <alignment horizontal="center" vertical="center"/>
      <protection/>
    </xf>
    <xf numFmtId="0" fontId="20" fillId="3" borderId="8" xfId="24" applyFont="1" applyFill="1" applyBorder="1" applyAlignment="1" applyProtection="1">
      <alignment horizontal="center" vertical="center" wrapText="1"/>
      <protection/>
    </xf>
    <xf numFmtId="0" fontId="21" fillId="4" borderId="8" xfId="24" applyFont="1" applyFill="1" applyBorder="1" applyAlignment="1">
      <alignment horizontal="center" vertical="center" wrapText="1"/>
      <protection/>
    </xf>
    <xf numFmtId="0" fontId="22" fillId="5" borderId="8" xfId="24" applyFont="1" applyFill="1" applyBorder="1" applyAlignment="1">
      <alignment horizontal="center" vertical="center" wrapText="1"/>
      <protection/>
    </xf>
    <xf numFmtId="0" fontId="23" fillId="2" borderId="6" xfId="24" applyFont="1" applyFill="1" applyBorder="1" applyAlignment="1" applyProtection="1">
      <alignment horizontal="centerContinuous" vertical="center" wrapText="1"/>
      <protection/>
    </xf>
    <xf numFmtId="0" fontId="24" fillId="2" borderId="9" xfId="24" applyFont="1" applyFill="1" applyBorder="1" applyAlignment="1">
      <alignment horizontal="centerContinuous"/>
      <protection/>
    </xf>
    <xf numFmtId="0" fontId="23" fillId="2" borderId="7" xfId="24" applyFont="1" applyFill="1" applyBorder="1" applyAlignment="1">
      <alignment horizontal="centerContinuous" vertical="center"/>
      <protection/>
    </xf>
    <xf numFmtId="0" fontId="21" fillId="6" borderId="6" xfId="24" applyFont="1" applyFill="1" applyBorder="1" applyAlignment="1" applyProtection="1">
      <alignment horizontal="centerContinuous" vertical="center" wrapText="1"/>
      <protection/>
    </xf>
    <xf numFmtId="0" fontId="21" fillId="6" borderId="9" xfId="24" applyFont="1" applyFill="1" applyBorder="1" applyAlignment="1">
      <alignment horizontal="centerContinuous" vertical="center"/>
      <protection/>
    </xf>
    <xf numFmtId="0" fontId="21" fillId="6" borderId="7" xfId="24" applyFont="1" applyFill="1" applyBorder="1" applyAlignment="1">
      <alignment horizontal="centerContinuous" vertical="center"/>
      <protection/>
    </xf>
    <xf numFmtId="0" fontId="25" fillId="7" borderId="8" xfId="24" applyFont="1" applyFill="1" applyBorder="1" applyAlignment="1">
      <alignment horizontal="center" vertical="center" wrapText="1"/>
      <protection/>
    </xf>
    <xf numFmtId="0" fontId="26" fillId="8" borderId="8" xfId="24" applyFont="1" applyFill="1" applyBorder="1" applyAlignment="1">
      <alignment horizontal="center" vertical="center" wrapText="1"/>
      <protection/>
    </xf>
    <xf numFmtId="0" fontId="17" fillId="0" borderId="8" xfId="24" applyFont="1" applyBorder="1" applyAlignment="1">
      <alignment horizontal="center" vertical="center" wrapText="1"/>
      <protection/>
    </xf>
    <xf numFmtId="0" fontId="6" fillId="0" borderId="2" xfId="24" applyFont="1" applyBorder="1" applyAlignment="1">
      <alignment horizontal="center" vertical="center"/>
      <protection/>
    </xf>
    <xf numFmtId="0" fontId="6" fillId="0" borderId="10" xfId="24" applyFont="1" applyBorder="1" applyProtection="1">
      <alignment/>
      <protection locked="0"/>
    </xf>
    <xf numFmtId="0" fontId="6" fillId="0" borderId="10" xfId="24" applyFont="1" applyBorder="1" applyAlignment="1" applyProtection="1">
      <alignment horizontal="center"/>
      <protection locked="0"/>
    </xf>
    <xf numFmtId="0" fontId="27" fillId="2" borderId="10" xfId="24" applyFont="1" applyFill="1" applyBorder="1" applyProtection="1">
      <alignment/>
      <protection locked="0"/>
    </xf>
    <xf numFmtId="0" fontId="6" fillId="0" borderId="10" xfId="24" applyFont="1" applyBorder="1" applyAlignment="1">
      <alignment horizontal="center"/>
      <protection/>
    </xf>
    <xf numFmtId="0" fontId="28" fillId="3" borderId="10" xfId="24" applyFont="1" applyFill="1" applyBorder="1" applyProtection="1">
      <alignment/>
      <protection locked="0"/>
    </xf>
    <xf numFmtId="0" fontId="29" fillId="4" borderId="10" xfId="24" applyFont="1" applyFill="1" applyBorder="1" applyProtection="1">
      <alignment/>
      <protection locked="0"/>
    </xf>
    <xf numFmtId="0" fontId="30" fillId="5" borderId="10" xfId="24" applyFont="1" applyFill="1" applyBorder="1" applyProtection="1">
      <alignment/>
      <protection locked="0"/>
    </xf>
    <xf numFmtId="0" fontId="31" fillId="2" borderId="10" xfId="24" applyFont="1" applyFill="1" applyBorder="1" applyAlignment="1" applyProtection="1">
      <alignment horizontal="center"/>
      <protection locked="0"/>
    </xf>
    <xf numFmtId="0" fontId="31" fillId="2" borderId="10" xfId="24" applyFont="1" applyFill="1" applyBorder="1" applyProtection="1">
      <alignment/>
      <protection locked="0"/>
    </xf>
    <xf numFmtId="0" fontId="29" fillId="6" borderId="10" xfId="24" applyFont="1" applyFill="1" applyBorder="1" applyProtection="1">
      <alignment/>
      <protection locked="0"/>
    </xf>
    <xf numFmtId="0" fontId="32" fillId="7" borderId="10" xfId="24" applyFont="1" applyFill="1" applyBorder="1" applyProtection="1">
      <alignment/>
      <protection locked="0"/>
    </xf>
    <xf numFmtId="0" fontId="33" fillId="8" borderId="10" xfId="24" applyFont="1" applyFill="1" applyBorder="1" applyProtection="1">
      <alignment/>
      <protection locked="0"/>
    </xf>
    <xf numFmtId="180" fontId="34" fillId="0" borderId="10" xfId="24" applyNumberFormat="1" applyFont="1" applyBorder="1" applyAlignment="1">
      <alignment horizontal="right"/>
      <protection/>
    </xf>
    <xf numFmtId="0" fontId="6" fillId="0" borderId="11" xfId="24" applyFont="1" applyBorder="1" applyProtection="1">
      <alignment/>
      <protection locked="0"/>
    </xf>
    <xf numFmtId="0" fontId="6" fillId="0" borderId="12" xfId="24" applyFont="1" applyBorder="1" applyAlignment="1" applyProtection="1">
      <alignment horizontal="center"/>
      <protection locked="0"/>
    </xf>
    <xf numFmtId="0" fontId="27" fillId="2" borderId="11" xfId="24" applyFont="1" applyFill="1" applyBorder="1" applyProtection="1">
      <alignment/>
      <protection locked="0"/>
    </xf>
    <xf numFmtId="0" fontId="6" fillId="0" borderId="11" xfId="24" applyFont="1" applyBorder="1" applyAlignment="1" applyProtection="1">
      <alignment horizontal="center"/>
      <protection locked="0"/>
    </xf>
    <xf numFmtId="0" fontId="6" fillId="0" borderId="11" xfId="24" applyFont="1" applyBorder="1" applyAlignment="1">
      <alignment horizontal="center"/>
      <protection/>
    </xf>
    <xf numFmtId="0" fontId="28" fillId="3" borderId="11" xfId="24" applyFont="1" applyFill="1" applyBorder="1" applyProtection="1">
      <alignment/>
      <protection locked="0"/>
    </xf>
    <xf numFmtId="0" fontId="29" fillId="4" borderId="11" xfId="24" applyFont="1" applyFill="1" applyBorder="1" applyProtection="1">
      <alignment/>
      <protection locked="0"/>
    </xf>
    <xf numFmtId="0" fontId="30" fillId="5" borderId="11" xfId="24" applyFont="1" applyFill="1" applyBorder="1" applyProtection="1">
      <alignment/>
      <protection locked="0"/>
    </xf>
    <xf numFmtId="0" fontId="31" fillId="2" borderId="11" xfId="24" applyFont="1" applyFill="1" applyBorder="1" applyAlignment="1" applyProtection="1">
      <alignment horizontal="center"/>
      <protection locked="0"/>
    </xf>
    <xf numFmtId="0" fontId="31" fillId="2" borderId="11" xfId="24" applyFont="1" applyFill="1" applyBorder="1" applyProtection="1">
      <alignment/>
      <protection locked="0"/>
    </xf>
    <xf numFmtId="0" fontId="29" fillId="6" borderId="11" xfId="24" applyFont="1" applyFill="1" applyBorder="1" applyProtection="1">
      <alignment/>
      <protection locked="0"/>
    </xf>
    <xf numFmtId="0" fontId="32" fillId="7" borderId="11" xfId="24" applyFont="1" applyFill="1" applyBorder="1" applyProtection="1">
      <alignment/>
      <protection locked="0"/>
    </xf>
    <xf numFmtId="0" fontId="33" fillId="8" borderId="11" xfId="24" applyFont="1" applyFill="1" applyBorder="1" applyProtection="1">
      <alignment/>
      <protection locked="0"/>
    </xf>
    <xf numFmtId="0" fontId="34" fillId="0" borderId="11" xfId="24" applyFont="1" applyBorder="1" applyAlignment="1">
      <alignment horizontal="center"/>
      <protection/>
    </xf>
    <xf numFmtId="2" fontId="6" fillId="0" borderId="12" xfId="24" applyNumberFormat="1" applyFont="1" applyBorder="1" applyAlignment="1" applyProtection="1">
      <alignment horizontal="center"/>
      <protection locked="0"/>
    </xf>
    <xf numFmtId="2" fontId="6" fillId="0" borderId="11" xfId="24" applyNumberFormat="1" applyFont="1" applyBorder="1" applyAlignment="1" applyProtection="1">
      <alignment horizontal="center"/>
      <protection locked="0"/>
    </xf>
    <xf numFmtId="176" fontId="27" fillId="2" borderId="11" xfId="24" applyNumberFormat="1" applyFont="1" applyFill="1" applyBorder="1" applyAlignment="1" applyProtection="1">
      <alignment horizontal="center"/>
      <protection locked="0"/>
    </xf>
    <xf numFmtId="22" fontId="6" fillId="0" borderId="11" xfId="24" applyNumberFormat="1" applyFont="1" applyBorder="1" applyAlignment="1" applyProtection="1">
      <alignment horizontal="center"/>
      <protection locked="0"/>
    </xf>
    <xf numFmtId="2" fontId="6" fillId="0" borderId="11" xfId="24" applyNumberFormat="1" applyFont="1" applyBorder="1" applyAlignment="1" applyProtection="1">
      <alignment horizontal="center"/>
      <protection/>
    </xf>
    <xf numFmtId="1" fontId="6" fillId="0" borderId="11" xfId="24" applyNumberFormat="1" applyFont="1" applyBorder="1" applyAlignment="1" applyProtection="1">
      <alignment horizontal="center"/>
      <protection/>
    </xf>
    <xf numFmtId="176" fontId="6" fillId="0" borderId="11" xfId="24" applyNumberFormat="1" applyFont="1" applyBorder="1" applyAlignment="1" applyProtection="1">
      <alignment horizontal="center"/>
      <protection locked="0"/>
    </xf>
    <xf numFmtId="176" fontId="6" fillId="0" borderId="11" xfId="24" applyNumberFormat="1" applyFont="1" applyBorder="1" applyAlignment="1" applyProtection="1" quotePrefix="1">
      <alignment horizontal="center"/>
      <protection locked="0"/>
    </xf>
    <xf numFmtId="176" fontId="28" fillId="3" borderId="11" xfId="24" applyNumberFormat="1" applyFont="1" applyFill="1" applyBorder="1" applyAlignment="1" applyProtection="1" quotePrefix="1">
      <alignment horizontal="center"/>
      <protection locked="0"/>
    </xf>
    <xf numFmtId="2" fontId="29" fillId="4" borderId="11" xfId="24" applyNumberFormat="1" applyFont="1" applyFill="1" applyBorder="1" applyAlignment="1" applyProtection="1">
      <alignment horizontal="center"/>
      <protection locked="0"/>
    </xf>
    <xf numFmtId="2" fontId="30" fillId="5" borderId="11" xfId="24" applyNumberFormat="1" applyFont="1" applyFill="1" applyBorder="1" applyAlignment="1" applyProtection="1">
      <alignment horizontal="center"/>
      <protection locked="0"/>
    </xf>
    <xf numFmtId="176" fontId="31" fillId="2" borderId="11" xfId="24" applyNumberFormat="1" applyFont="1" applyFill="1" applyBorder="1" applyAlignment="1" applyProtection="1" quotePrefix="1">
      <alignment horizontal="center"/>
      <protection locked="0"/>
    </xf>
    <xf numFmtId="4" fontId="31" fillId="2" borderId="11" xfId="24" applyNumberFormat="1" applyFont="1" applyFill="1" applyBorder="1" applyAlignment="1" applyProtection="1">
      <alignment horizontal="center"/>
      <protection locked="0"/>
    </xf>
    <xf numFmtId="176" fontId="29" fillId="6" borderId="11" xfId="24" applyNumberFormat="1" applyFont="1" applyFill="1" applyBorder="1" applyAlignment="1" applyProtection="1" quotePrefix="1">
      <alignment horizontal="center"/>
      <protection locked="0"/>
    </xf>
    <xf numFmtId="4" fontId="29" fillId="6" borderId="11" xfId="24" applyNumberFormat="1" applyFont="1" applyFill="1" applyBorder="1" applyAlignment="1" applyProtection="1">
      <alignment horizontal="center"/>
      <protection locked="0"/>
    </xf>
    <xf numFmtId="4" fontId="32" fillId="7" borderId="11" xfId="24" applyNumberFormat="1" applyFont="1" applyFill="1" applyBorder="1" applyAlignment="1" applyProtection="1">
      <alignment horizontal="center"/>
      <protection locked="0"/>
    </xf>
    <xf numFmtId="4" fontId="33" fillId="8" borderId="11" xfId="24" applyNumberFormat="1" applyFont="1" applyFill="1" applyBorder="1" applyAlignment="1" applyProtection="1">
      <alignment horizontal="center"/>
      <protection locked="0"/>
    </xf>
    <xf numFmtId="4" fontId="6" fillId="0" borderId="11" xfId="24" applyNumberFormat="1" applyFont="1" applyBorder="1" applyAlignment="1" applyProtection="1">
      <alignment horizontal="center"/>
      <protection locked="0"/>
    </xf>
    <xf numFmtId="4" fontId="34" fillId="0" borderId="11" xfId="24" applyNumberFormat="1" applyFont="1" applyBorder="1" applyAlignment="1">
      <alignment horizontal="right"/>
      <protection/>
    </xf>
    <xf numFmtId="2" fontId="6" fillId="0" borderId="2" xfId="24" applyNumberFormat="1" applyFont="1" applyBorder="1">
      <alignment/>
      <protection/>
    </xf>
    <xf numFmtId="0" fontId="6" fillId="0" borderId="1" xfId="24" applyFont="1" applyBorder="1" applyAlignment="1">
      <alignment horizontal="center"/>
      <protection/>
    </xf>
    <xf numFmtId="0" fontId="6" fillId="0" borderId="13" xfId="24" applyFont="1" applyBorder="1" applyAlignment="1" applyProtection="1">
      <alignment horizontal="center"/>
      <protection locked="0"/>
    </xf>
    <xf numFmtId="176" fontId="6" fillId="0" borderId="13" xfId="24" applyNumberFormat="1" applyFont="1" applyBorder="1" applyAlignment="1" applyProtection="1">
      <alignment horizontal="center"/>
      <protection/>
    </xf>
    <xf numFmtId="176" fontId="27" fillId="2" borderId="13" xfId="24" applyNumberFormat="1" applyFont="1" applyFill="1" applyBorder="1" applyAlignment="1" applyProtection="1">
      <alignment horizontal="center"/>
      <protection/>
    </xf>
    <xf numFmtId="7" fontId="34" fillId="0" borderId="14" xfId="24" applyNumberFormat="1" applyFont="1" applyBorder="1" applyAlignment="1">
      <alignment horizontal="center"/>
      <protection/>
    </xf>
    <xf numFmtId="0" fontId="36" fillId="0" borderId="15" xfId="24" applyFont="1" applyBorder="1" applyAlignment="1">
      <alignment horizontal="center"/>
      <protection/>
    </xf>
    <xf numFmtId="0" fontId="37" fillId="0" borderId="0" xfId="24" applyFont="1" applyBorder="1" applyAlignment="1" applyProtection="1">
      <alignment horizontal="left"/>
      <protection/>
    </xf>
    <xf numFmtId="0" fontId="6" fillId="0" borderId="0" xfId="24" applyFont="1" applyBorder="1" applyAlignment="1" applyProtection="1">
      <alignment horizontal="center"/>
      <protection/>
    </xf>
    <xf numFmtId="2" fontId="6" fillId="0" borderId="0" xfId="24" applyNumberFormat="1" applyFont="1" applyBorder="1" applyAlignment="1" applyProtection="1">
      <alignment horizontal="center"/>
      <protection/>
    </xf>
    <xf numFmtId="176" fontId="6" fillId="0" borderId="0" xfId="24" applyNumberFormat="1" applyFont="1" applyBorder="1" applyAlignment="1" applyProtection="1">
      <alignment horizontal="center"/>
      <protection/>
    </xf>
    <xf numFmtId="176" fontId="6" fillId="0" borderId="0" xfId="24" applyNumberFormat="1" applyFont="1" applyBorder="1" applyAlignment="1" applyProtection="1" quotePrefix="1">
      <alignment horizontal="center"/>
      <protection/>
    </xf>
    <xf numFmtId="2" fontId="29" fillId="4" borderId="8" xfId="24" applyNumberFormat="1" applyFont="1" applyFill="1" applyBorder="1" applyAlignment="1">
      <alignment horizontal="center"/>
      <protection/>
    </xf>
    <xf numFmtId="2" fontId="30" fillId="5" borderId="8" xfId="24" applyNumberFormat="1" applyFont="1" applyFill="1" applyBorder="1" applyAlignment="1">
      <alignment horizontal="center"/>
      <protection/>
    </xf>
    <xf numFmtId="176" fontId="31" fillId="2" borderId="8" xfId="24" applyNumberFormat="1" applyFont="1" applyFill="1" applyBorder="1" applyAlignment="1" applyProtection="1" quotePrefix="1">
      <alignment horizontal="center"/>
      <protection/>
    </xf>
    <xf numFmtId="176" fontId="29" fillId="6" borderId="8" xfId="24" applyNumberFormat="1" applyFont="1" applyFill="1" applyBorder="1" applyAlignment="1" applyProtection="1" quotePrefix="1">
      <alignment horizontal="center"/>
      <protection/>
    </xf>
    <xf numFmtId="176" fontId="32" fillId="7" borderId="8" xfId="24" applyNumberFormat="1" applyFont="1" applyFill="1" applyBorder="1" applyAlignment="1" applyProtection="1" quotePrefix="1">
      <alignment horizontal="center"/>
      <protection/>
    </xf>
    <xf numFmtId="176" fontId="33" fillId="8" borderId="8" xfId="24" applyNumberFormat="1" applyFont="1" applyFill="1" applyBorder="1" applyAlignment="1" applyProtection="1" quotePrefix="1">
      <alignment horizontal="center"/>
      <protection/>
    </xf>
    <xf numFmtId="4" fontId="7" fillId="0" borderId="0" xfId="24" applyNumberFormat="1" applyFont="1" applyBorder="1" applyAlignment="1">
      <alignment horizontal="center"/>
      <protection/>
    </xf>
    <xf numFmtId="8" fontId="2" fillId="0" borderId="8" xfId="24" applyNumberFormat="1" applyFont="1" applyBorder="1" applyAlignment="1" applyProtection="1">
      <alignment horizontal="right"/>
      <protection locked="0"/>
    </xf>
    <xf numFmtId="2" fontId="6" fillId="0" borderId="2" xfId="24" applyNumberFormat="1" applyFont="1" applyBorder="1" applyAlignment="1">
      <alignment horizontal="center"/>
      <protection/>
    </xf>
    <xf numFmtId="0" fontId="36" fillId="0" borderId="0" xfId="24" applyFont="1">
      <alignment/>
      <protection/>
    </xf>
    <xf numFmtId="0" fontId="36" fillId="0" borderId="1" xfId="24" applyFont="1" applyBorder="1">
      <alignment/>
      <protection/>
    </xf>
    <xf numFmtId="0" fontId="36" fillId="0" borderId="0" xfId="24" applyFont="1" applyBorder="1" applyAlignment="1">
      <alignment horizontal="center"/>
      <protection/>
    </xf>
    <xf numFmtId="0" fontId="37" fillId="0" borderId="0" xfId="24" applyFont="1" applyBorder="1" applyAlignment="1" applyProtection="1">
      <alignment horizontal="left" vertical="top"/>
      <protection/>
    </xf>
    <xf numFmtId="0" fontId="36" fillId="0" borderId="0" xfId="24" applyFont="1" applyBorder="1" applyAlignment="1" applyProtection="1">
      <alignment horizontal="center"/>
      <protection/>
    </xf>
    <xf numFmtId="2" fontId="36" fillId="0" borderId="0" xfId="24" applyNumberFormat="1" applyFont="1" applyBorder="1" applyAlignment="1" applyProtection="1">
      <alignment horizontal="center"/>
      <protection/>
    </xf>
    <xf numFmtId="176" fontId="36" fillId="0" borderId="0" xfId="24" applyNumberFormat="1" applyFont="1" applyBorder="1" applyAlignment="1" applyProtection="1">
      <alignment horizontal="center"/>
      <protection/>
    </xf>
    <xf numFmtId="176" fontId="36" fillId="0" borderId="0" xfId="24" applyNumberFormat="1" applyFont="1" applyBorder="1" applyAlignment="1" applyProtection="1" quotePrefix="1">
      <alignment horizontal="center"/>
      <protection/>
    </xf>
    <xf numFmtId="2" fontId="38" fillId="0" borderId="0" xfId="24" applyNumberFormat="1" applyFont="1" applyBorder="1" applyAlignment="1">
      <alignment horizontal="center"/>
      <protection/>
    </xf>
    <xf numFmtId="176" fontId="39" fillId="0" borderId="0" xfId="24" applyNumberFormat="1" applyFont="1" applyBorder="1" applyAlignment="1" applyProtection="1" quotePrefix="1">
      <alignment horizontal="center"/>
      <protection/>
    </xf>
    <xf numFmtId="4" fontId="39" fillId="0" borderId="0" xfId="24" applyNumberFormat="1" applyFont="1" applyBorder="1" applyAlignment="1">
      <alignment horizontal="center"/>
      <protection/>
    </xf>
    <xf numFmtId="8" fontId="40" fillId="0" borderId="0" xfId="24" applyNumberFormat="1" applyFont="1" applyBorder="1" applyAlignment="1" applyProtection="1">
      <alignment horizontal="right"/>
      <protection locked="0"/>
    </xf>
    <xf numFmtId="2" fontId="36" fillId="0" borderId="2" xfId="24" applyNumberFormat="1" applyFont="1" applyBorder="1" applyAlignment="1">
      <alignment horizontal="center"/>
      <protection/>
    </xf>
    <xf numFmtId="0" fontId="6" fillId="0" borderId="16" xfId="24" applyFont="1" applyBorder="1">
      <alignment/>
      <protection/>
    </xf>
    <xf numFmtId="0" fontId="6" fillId="0" borderId="17" xfId="24" applyFont="1" applyBorder="1">
      <alignment/>
      <protection/>
    </xf>
    <xf numFmtId="0" fontId="6" fillId="0" borderId="18" xfId="24" applyFont="1" applyBorder="1">
      <alignment/>
      <protection/>
    </xf>
    <xf numFmtId="0" fontId="1" fillId="0" borderId="0" xfId="24" applyBorder="1">
      <alignment/>
      <protection/>
    </xf>
    <xf numFmtId="0" fontId="8" fillId="0" borderId="0" xfId="24" applyFont="1" applyFill="1">
      <alignment/>
      <protection/>
    </xf>
    <xf numFmtId="0" fontId="8" fillId="0" borderId="0" xfId="24" applyFont="1" applyFill="1" applyAlignment="1">
      <alignment horizontal="centerContinuous"/>
      <protection/>
    </xf>
    <xf numFmtId="0" fontId="6" fillId="0" borderId="0" xfId="24" applyFont="1" applyFill="1" applyAlignment="1">
      <alignment horizontal="centerContinuous"/>
      <protection/>
    </xf>
    <xf numFmtId="0" fontId="10" fillId="0" borderId="0" xfId="24" applyFont="1" applyFill="1" applyAlignment="1">
      <alignment horizontal="centerContinuous"/>
      <protection/>
    </xf>
    <xf numFmtId="0" fontId="10" fillId="0" borderId="0" xfId="24" applyFont="1" applyFill="1">
      <alignment/>
      <protection/>
    </xf>
    <xf numFmtId="0" fontId="6" fillId="0" borderId="0" xfId="24" applyFont="1" applyFill="1">
      <alignment/>
      <protection/>
    </xf>
    <xf numFmtId="0" fontId="6" fillId="0" borderId="3" xfId="24" applyFont="1" applyFill="1" applyBorder="1">
      <alignment/>
      <protection/>
    </xf>
    <xf numFmtId="0" fontId="6" fillId="0" borderId="4" xfId="24" applyFont="1" applyFill="1" applyBorder="1">
      <alignment/>
      <protection/>
    </xf>
    <xf numFmtId="0" fontId="6" fillId="0" borderId="5" xfId="24" applyFont="1" applyFill="1" applyBorder="1">
      <alignment/>
      <protection/>
    </xf>
    <xf numFmtId="0" fontId="15" fillId="0" borderId="1" xfId="24" applyFont="1" applyFill="1" applyBorder="1">
      <alignment/>
      <protection/>
    </xf>
    <xf numFmtId="0" fontId="15" fillId="0" borderId="0" xfId="24" applyFont="1" applyFill="1" applyBorder="1">
      <alignment/>
      <protection/>
    </xf>
    <xf numFmtId="0" fontId="16" fillId="0" borderId="0" xfId="24" applyFont="1" applyFill="1" applyBorder="1">
      <alignment/>
      <protection/>
    </xf>
    <xf numFmtId="0" fontId="15" fillId="0" borderId="0" xfId="24" applyFont="1" applyFill="1">
      <alignment/>
      <protection/>
    </xf>
    <xf numFmtId="0" fontId="15" fillId="0" borderId="2" xfId="24" applyFont="1" applyFill="1" applyBorder="1">
      <alignment/>
      <protection/>
    </xf>
    <xf numFmtId="0" fontId="6" fillId="0" borderId="1" xfId="24" applyFont="1" applyFill="1" applyBorder="1">
      <alignment/>
      <protection/>
    </xf>
    <xf numFmtId="0" fontId="6" fillId="0" borderId="2" xfId="24" applyFont="1" applyFill="1" applyBorder="1">
      <alignment/>
      <protection/>
    </xf>
    <xf numFmtId="0" fontId="3" fillId="0" borderId="0" xfId="24" applyFont="1" applyFill="1" applyBorder="1">
      <alignment/>
      <protection/>
    </xf>
    <xf numFmtId="0" fontId="16" fillId="0" borderId="0" xfId="24" applyFont="1" applyFill="1">
      <alignment/>
      <protection/>
    </xf>
    <xf numFmtId="0" fontId="15" fillId="0" borderId="0" xfId="24" applyFont="1" applyFill="1" applyBorder="1" applyProtection="1">
      <alignment/>
      <protection/>
    </xf>
    <xf numFmtId="0" fontId="6" fillId="0" borderId="0" xfId="24" applyFont="1" applyFill="1" applyBorder="1" applyAlignment="1" applyProtection="1">
      <alignment horizontal="left"/>
      <protection/>
    </xf>
    <xf numFmtId="172" fontId="6" fillId="0" borderId="0" xfId="24" applyNumberFormat="1" applyFont="1" applyFill="1" applyBorder="1" applyProtection="1">
      <alignment/>
      <protection/>
    </xf>
    <xf numFmtId="0" fontId="6" fillId="0" borderId="0" xfId="24" applyFont="1" applyFill="1" applyBorder="1" applyProtection="1">
      <alignment/>
      <protection/>
    </xf>
    <xf numFmtId="0" fontId="13" fillId="0" borderId="1" xfId="24" applyFont="1" applyFill="1" applyBorder="1" applyAlignment="1">
      <alignment horizontal="centerContinuous"/>
      <protection/>
    </xf>
    <xf numFmtId="0" fontId="13" fillId="0" borderId="0" xfId="24" applyFont="1" applyFill="1" applyBorder="1" applyAlignment="1">
      <alignment horizontal="centerContinuous"/>
      <protection/>
    </xf>
    <xf numFmtId="0" fontId="13" fillId="0" borderId="2" xfId="24" applyFont="1" applyFill="1" applyBorder="1" applyAlignment="1">
      <alignment horizontal="centerContinuous"/>
      <protection/>
    </xf>
    <xf numFmtId="0" fontId="6" fillId="0" borderId="0" xfId="24" applyFont="1" applyFill="1" applyBorder="1" applyAlignment="1">
      <alignment horizontal="center"/>
      <protection/>
    </xf>
    <xf numFmtId="0" fontId="14" fillId="0" borderId="0" xfId="24" applyFont="1" applyFill="1" applyBorder="1" applyAlignment="1">
      <alignment horizontal="left"/>
      <protection/>
    </xf>
    <xf numFmtId="0" fontId="1" fillId="0" borderId="6" xfId="24" applyFont="1" applyFill="1" applyBorder="1" applyAlignment="1" applyProtection="1">
      <alignment horizontal="left"/>
      <protection/>
    </xf>
    <xf numFmtId="0" fontId="1" fillId="0" borderId="15" xfId="24" applyFont="1" applyFill="1" applyBorder="1" applyAlignment="1" applyProtection="1">
      <alignment horizontal="center"/>
      <protection/>
    </xf>
    <xf numFmtId="0" fontId="1" fillId="0" borderId="15" xfId="24" applyFont="1" applyFill="1" applyBorder="1">
      <alignment/>
      <protection/>
    </xf>
    <xf numFmtId="0" fontId="1" fillId="0" borderId="6" xfId="24" applyFont="1" applyFill="1" applyBorder="1" applyAlignment="1" applyProtection="1" quotePrefix="1">
      <alignment horizontal="left"/>
      <protection/>
    </xf>
    <xf numFmtId="0" fontId="1" fillId="0" borderId="9" xfId="24" applyFont="1" applyFill="1" applyBorder="1" applyAlignment="1" applyProtection="1">
      <alignment horizontal="center"/>
      <protection/>
    </xf>
    <xf numFmtId="172" fontId="1" fillId="0" borderId="8" xfId="24" applyNumberFormat="1" applyFont="1" applyFill="1" applyBorder="1" applyAlignment="1" applyProtection="1">
      <alignment horizontal="center"/>
      <protection/>
    </xf>
    <xf numFmtId="0" fontId="6" fillId="0" borderId="0" xfId="24" applyFont="1" applyAlignment="1" applyProtection="1">
      <alignment/>
      <protection/>
    </xf>
    <xf numFmtId="22" fontId="6" fillId="0" borderId="0" xfId="24" applyNumberFormat="1" applyFont="1" applyFill="1" applyBorder="1">
      <alignment/>
      <protection/>
    </xf>
    <xf numFmtId="0" fontId="6" fillId="0" borderId="0" xfId="24" applyFont="1" applyFill="1" applyBorder="1" applyAlignment="1" applyProtection="1">
      <alignment horizontal="center"/>
      <protection/>
    </xf>
    <xf numFmtId="174" fontId="6" fillId="0" borderId="0" xfId="24" applyNumberFormat="1" applyFont="1" applyFill="1" applyBorder="1" applyProtection="1">
      <alignment/>
      <protection/>
    </xf>
    <xf numFmtId="0" fontId="6" fillId="0" borderId="0" xfId="24" applyFont="1" applyAlignment="1">
      <alignment vertical="center"/>
      <protection/>
    </xf>
    <xf numFmtId="0" fontId="6" fillId="0" borderId="1" xfId="24" applyFont="1" applyFill="1" applyBorder="1" applyAlignment="1">
      <alignment vertical="center"/>
      <protection/>
    </xf>
    <xf numFmtId="0" fontId="17" fillId="0" borderId="8" xfId="24" applyFont="1" applyFill="1" applyBorder="1" applyAlignment="1">
      <alignment horizontal="center" vertical="center"/>
      <protection/>
    </xf>
    <xf numFmtId="0" fontId="17" fillId="0" borderId="8" xfId="24" applyFont="1" applyFill="1" applyBorder="1" applyAlignment="1" applyProtection="1">
      <alignment horizontal="center" vertical="center" wrapText="1"/>
      <protection/>
    </xf>
    <xf numFmtId="0" fontId="17" fillId="0" borderId="8" xfId="24" applyFont="1" applyFill="1" applyBorder="1" applyAlignment="1" applyProtection="1">
      <alignment horizontal="center" vertical="center"/>
      <protection/>
    </xf>
    <xf numFmtId="0" fontId="17" fillId="0" borderId="8" xfId="24" applyFont="1" applyFill="1" applyBorder="1" applyAlignment="1" applyProtection="1" quotePrefix="1">
      <alignment horizontal="center" vertical="center" wrapText="1"/>
      <protection/>
    </xf>
    <xf numFmtId="0" fontId="17" fillId="0" borderId="8" xfId="24" applyFont="1" applyFill="1" applyBorder="1" applyAlignment="1">
      <alignment horizontal="center" vertical="center" wrapText="1"/>
      <protection/>
    </xf>
    <xf numFmtId="0" fontId="18" fillId="2" borderId="8" xfId="24" applyFont="1" applyFill="1" applyBorder="1" applyAlignment="1" applyProtection="1">
      <alignment horizontal="center" vertical="center"/>
      <protection/>
    </xf>
    <xf numFmtId="0" fontId="26" fillId="8" borderId="8" xfId="24" applyFont="1" applyFill="1" applyBorder="1" applyAlignment="1" applyProtection="1">
      <alignment horizontal="center" vertical="center"/>
      <protection/>
    </xf>
    <xf numFmtId="0" fontId="21" fillId="6" borderId="8" xfId="24" applyFont="1" applyFill="1" applyBorder="1" applyAlignment="1">
      <alignment horizontal="center" vertical="center" wrapText="1"/>
      <protection/>
    </xf>
    <xf numFmtId="0" fontId="20" fillId="9" borderId="8" xfId="24" applyFont="1" applyFill="1" applyBorder="1" applyAlignment="1">
      <alignment horizontal="center" vertical="center" wrapText="1"/>
      <protection/>
    </xf>
    <xf numFmtId="0" fontId="20" fillId="3" borderId="6" xfId="24" applyFont="1" applyFill="1" applyBorder="1" applyAlignment="1" applyProtection="1">
      <alignment horizontal="centerContinuous" vertical="center" wrapText="1"/>
      <protection/>
    </xf>
    <xf numFmtId="0" fontId="20" fillId="3" borderId="7" xfId="24" applyFont="1" applyFill="1" applyBorder="1" applyAlignment="1">
      <alignment horizontal="centerContinuous" vertical="center"/>
      <protection/>
    </xf>
    <xf numFmtId="0" fontId="41" fillId="10" borderId="6" xfId="24" applyFont="1" applyFill="1" applyBorder="1" applyAlignment="1" applyProtection="1">
      <alignment horizontal="centerContinuous" vertical="center" wrapText="1"/>
      <protection/>
    </xf>
    <xf numFmtId="0" fontId="41" fillId="10" borderId="7" xfId="24" applyFont="1" applyFill="1" applyBorder="1" applyAlignment="1">
      <alignment horizontal="centerContinuous" vertical="center"/>
      <protection/>
    </xf>
    <xf numFmtId="0" fontId="25" fillId="11" borderId="8" xfId="24" applyFont="1" applyFill="1" applyBorder="1" applyAlignment="1">
      <alignment horizontal="center" vertical="center" wrapText="1"/>
      <protection/>
    </xf>
    <xf numFmtId="0" fontId="20" fillId="12" borderId="8" xfId="24" applyFont="1" applyFill="1" applyBorder="1" applyAlignment="1">
      <alignment horizontal="center" vertical="center" wrapText="1"/>
      <protection/>
    </xf>
    <xf numFmtId="0" fontId="6" fillId="0" borderId="2" xfId="24" applyFont="1" applyFill="1" applyBorder="1" applyAlignment="1">
      <alignment vertical="center"/>
      <protection/>
    </xf>
    <xf numFmtId="0" fontId="6" fillId="0" borderId="19" xfId="24" applyFont="1" applyFill="1" applyBorder="1" applyAlignment="1" applyProtection="1">
      <alignment horizontal="center"/>
      <protection locked="0"/>
    </xf>
    <xf numFmtId="0" fontId="6" fillId="0" borderId="10" xfId="24" applyFont="1" applyFill="1" applyBorder="1" applyAlignment="1" applyProtection="1">
      <alignment horizontal="center"/>
      <protection locked="0"/>
    </xf>
    <xf numFmtId="0" fontId="6" fillId="0" borderId="10" xfId="24" applyFont="1" applyFill="1" applyBorder="1" applyProtection="1">
      <alignment/>
      <protection locked="0"/>
    </xf>
    <xf numFmtId="0" fontId="42" fillId="2" borderId="10" xfId="24" applyFont="1" applyFill="1" applyBorder="1" applyProtection="1">
      <alignment/>
      <protection locked="0"/>
    </xf>
    <xf numFmtId="0" fontId="6" fillId="0" borderId="10" xfId="24" applyFont="1" applyFill="1" applyBorder="1" applyAlignment="1">
      <alignment horizontal="center"/>
      <protection/>
    </xf>
    <xf numFmtId="0" fontId="5" fillId="9" borderId="10" xfId="24" applyFont="1" applyFill="1" applyBorder="1" applyProtection="1">
      <alignment/>
      <protection locked="0"/>
    </xf>
    <xf numFmtId="0" fontId="5" fillId="3" borderId="20" xfId="24" applyFont="1" applyFill="1" applyBorder="1" applyAlignment="1" applyProtection="1">
      <alignment horizontal="center"/>
      <protection locked="0"/>
    </xf>
    <xf numFmtId="0" fontId="5" fillId="3" borderId="21" xfId="24" applyFont="1" applyFill="1" applyBorder="1" applyProtection="1">
      <alignment/>
      <protection locked="0"/>
    </xf>
    <xf numFmtId="0" fontId="43" fillId="10" borderId="20" xfId="24" applyFont="1" applyFill="1" applyBorder="1" applyAlignment="1" applyProtection="1">
      <alignment horizontal="center"/>
      <protection locked="0"/>
    </xf>
    <xf numFmtId="0" fontId="43" fillId="10" borderId="21" xfId="24" applyFont="1" applyFill="1" applyBorder="1" applyProtection="1">
      <alignment/>
      <protection locked="0"/>
    </xf>
    <xf numFmtId="0" fontId="32" fillId="11" borderId="10" xfId="24" applyFont="1" applyFill="1" applyBorder="1" applyProtection="1">
      <alignment/>
      <protection locked="0"/>
    </xf>
    <xf numFmtId="0" fontId="5" fillId="12" borderId="10" xfId="24" applyFont="1" applyFill="1" applyBorder="1" applyProtection="1">
      <alignment/>
      <protection locked="0"/>
    </xf>
    <xf numFmtId="180" fontId="34" fillId="0" borderId="10" xfId="24" applyNumberFormat="1" applyFont="1" applyFill="1" applyBorder="1" applyAlignment="1">
      <alignment horizontal="right"/>
      <protection/>
    </xf>
    <xf numFmtId="0" fontId="6" fillId="0" borderId="22" xfId="24" applyFont="1" applyFill="1" applyBorder="1" applyAlignment="1" applyProtection="1">
      <alignment horizontal="center"/>
      <protection locked="0"/>
    </xf>
    <xf numFmtId="0" fontId="6" fillId="0" borderId="11" xfId="24" applyFont="1" applyFill="1" applyBorder="1" applyAlignment="1" applyProtection="1">
      <alignment horizontal="center"/>
      <protection locked="0"/>
    </xf>
    <xf numFmtId="0" fontId="6" fillId="0" borderId="11" xfId="24" applyFont="1" applyFill="1" applyBorder="1" applyProtection="1">
      <alignment/>
      <protection locked="0"/>
    </xf>
    <xf numFmtId="0" fontId="42" fillId="2" borderId="11" xfId="24" applyFont="1" applyFill="1" applyBorder="1" applyProtection="1">
      <alignment/>
      <protection locked="0"/>
    </xf>
    <xf numFmtId="0" fontId="6" fillId="0" borderId="11" xfId="24" applyFont="1" applyFill="1" applyBorder="1" applyAlignment="1">
      <alignment horizontal="center"/>
      <protection/>
    </xf>
    <xf numFmtId="0" fontId="5" fillId="9" borderId="11" xfId="24" applyFont="1" applyFill="1" applyBorder="1" applyProtection="1">
      <alignment/>
      <protection locked="0"/>
    </xf>
    <xf numFmtId="0" fontId="5" fillId="3" borderId="23" xfId="24" applyFont="1" applyFill="1" applyBorder="1" applyAlignment="1" applyProtection="1">
      <alignment horizontal="center"/>
      <protection locked="0"/>
    </xf>
    <xf numFmtId="0" fontId="5" fillId="3" borderId="24" xfId="24" applyFont="1" applyFill="1" applyBorder="1" applyProtection="1">
      <alignment/>
      <protection locked="0"/>
    </xf>
    <xf numFmtId="0" fontId="43" fillId="10" borderId="23" xfId="24" applyFont="1" applyFill="1" applyBorder="1" applyAlignment="1" applyProtection="1">
      <alignment horizontal="center"/>
      <protection locked="0"/>
    </xf>
    <xf numFmtId="0" fontId="43" fillId="10" borderId="24" xfId="24" applyFont="1" applyFill="1" applyBorder="1" applyProtection="1">
      <alignment/>
      <protection locked="0"/>
    </xf>
    <xf numFmtId="0" fontId="32" fillId="11" borderId="11" xfId="24" applyFont="1" applyFill="1" applyBorder="1" applyProtection="1">
      <alignment/>
      <protection locked="0"/>
    </xf>
    <xf numFmtId="0" fontId="5" fillId="12" borderId="11" xfId="24" applyFont="1" applyFill="1" applyBorder="1" applyProtection="1">
      <alignment/>
      <protection locked="0"/>
    </xf>
    <xf numFmtId="0" fontId="34" fillId="0" borderId="24" xfId="24" applyFont="1" applyFill="1" applyBorder="1" applyAlignment="1">
      <alignment horizontal="right"/>
      <protection/>
    </xf>
    <xf numFmtId="173" fontId="6" fillId="0" borderId="12" xfId="24" applyNumberFormat="1" applyFont="1" applyBorder="1" applyAlignment="1" applyProtection="1" quotePrefix="1">
      <alignment horizontal="center"/>
      <protection locked="0"/>
    </xf>
    <xf numFmtId="2" fontId="6" fillId="0" borderId="12" xfId="24" applyNumberFormat="1" applyFont="1" applyBorder="1" applyAlignment="1" applyProtection="1" quotePrefix="1">
      <alignment horizontal="center"/>
      <protection locked="0"/>
    </xf>
    <xf numFmtId="176" fontId="42" fillId="2" borderId="11" xfId="24" applyNumberFormat="1" applyFont="1" applyFill="1" applyBorder="1" applyAlignment="1" applyProtection="1">
      <alignment horizontal="center"/>
      <protection locked="0"/>
    </xf>
    <xf numFmtId="2" fontId="6" fillId="0" borderId="11" xfId="24" applyNumberFormat="1" applyFont="1" applyFill="1" applyBorder="1" applyAlignment="1" applyProtection="1">
      <alignment horizontal="center"/>
      <protection/>
    </xf>
    <xf numFmtId="3" fontId="6" fillId="0" borderId="11" xfId="24" applyNumberFormat="1" applyFont="1" applyFill="1" applyBorder="1" applyAlignment="1" applyProtection="1">
      <alignment horizontal="center"/>
      <protection/>
    </xf>
    <xf numFmtId="176" fontId="6" fillId="0" borderId="11" xfId="24" applyNumberFormat="1" applyFont="1" applyFill="1" applyBorder="1" applyAlignment="1" applyProtection="1">
      <alignment horizontal="center"/>
      <protection locked="0"/>
    </xf>
    <xf numFmtId="176" fontId="6" fillId="0" borderId="11" xfId="24" applyNumberFormat="1" applyFont="1" applyFill="1" applyBorder="1" applyAlignment="1" applyProtection="1" quotePrefix="1">
      <alignment horizontal="center"/>
      <protection locked="0"/>
    </xf>
    <xf numFmtId="2" fontId="29" fillId="6" borderId="11" xfId="24" applyNumberFormat="1" applyFont="1" applyFill="1" applyBorder="1" applyAlignment="1" applyProtection="1">
      <alignment horizontal="center"/>
      <protection locked="0"/>
    </xf>
    <xf numFmtId="2" fontId="5" fillId="9" borderId="11" xfId="24" applyNumberFormat="1" applyFont="1" applyFill="1" applyBorder="1" applyAlignment="1" applyProtection="1">
      <alignment horizontal="center"/>
      <protection locked="0"/>
    </xf>
    <xf numFmtId="176" fontId="5" fillId="3" borderId="23" xfId="24" applyNumberFormat="1" applyFont="1" applyFill="1" applyBorder="1" applyAlignment="1" applyProtection="1" quotePrefix="1">
      <alignment horizontal="center"/>
      <protection locked="0"/>
    </xf>
    <xf numFmtId="176" fontId="5" fillId="3" borderId="25" xfId="24" applyNumberFormat="1" applyFont="1" applyFill="1" applyBorder="1" applyAlignment="1" applyProtection="1" quotePrefix="1">
      <alignment horizontal="center"/>
      <protection locked="0"/>
    </xf>
    <xf numFmtId="176" fontId="43" fillId="10" borderId="23" xfId="24" applyNumberFormat="1" applyFont="1" applyFill="1" applyBorder="1" applyAlignment="1" applyProtection="1" quotePrefix="1">
      <alignment horizontal="center"/>
      <protection locked="0"/>
    </xf>
    <xf numFmtId="176" fontId="43" fillId="10" borderId="25" xfId="24" applyNumberFormat="1" applyFont="1" applyFill="1" applyBorder="1" applyAlignment="1" applyProtection="1" quotePrefix="1">
      <alignment horizontal="center"/>
      <protection locked="0"/>
    </xf>
    <xf numFmtId="176" fontId="32" fillId="11" borderId="11" xfId="24" applyNumberFormat="1" applyFont="1" applyFill="1" applyBorder="1" applyAlignment="1" applyProtection="1" quotePrefix="1">
      <alignment horizontal="center"/>
      <protection locked="0"/>
    </xf>
    <xf numFmtId="176" fontId="5" fillId="12" borderId="12" xfId="24" applyNumberFormat="1" applyFont="1" applyFill="1" applyBorder="1" applyAlignment="1" applyProtection="1" quotePrefix="1">
      <alignment horizontal="center"/>
      <protection locked="0"/>
    </xf>
    <xf numFmtId="176" fontId="34" fillId="0" borderId="24" xfId="24" applyNumberFormat="1" applyFont="1" applyFill="1" applyBorder="1" applyAlignment="1">
      <alignment horizontal="right"/>
      <protection/>
    </xf>
    <xf numFmtId="2" fontId="6" fillId="0" borderId="2" xfId="24" applyNumberFormat="1" applyFont="1" applyFill="1" applyBorder="1">
      <alignment/>
      <protection/>
    </xf>
    <xf numFmtId="0" fontId="6" fillId="0" borderId="13" xfId="24" applyFont="1" applyFill="1" applyBorder="1">
      <alignment/>
      <protection/>
    </xf>
    <xf numFmtId="0" fontId="42" fillId="2" borderId="13" xfId="24" applyFont="1" applyFill="1" applyBorder="1">
      <alignment/>
      <protection/>
    </xf>
    <xf numFmtId="0" fontId="34" fillId="0" borderId="26" xfId="24" applyFont="1" applyFill="1" applyBorder="1" applyAlignment="1">
      <alignment horizontal="right"/>
      <protection/>
    </xf>
    <xf numFmtId="7" fontId="29" fillId="6" borderId="8" xfId="24" applyNumberFormat="1" applyFont="1" applyFill="1" applyBorder="1" applyAlignment="1">
      <alignment horizontal="center"/>
      <protection/>
    </xf>
    <xf numFmtId="7" fontId="5" fillId="9" borderId="8" xfId="24" applyNumberFormat="1" applyFont="1" applyFill="1" applyBorder="1" applyAlignment="1">
      <alignment horizontal="center"/>
      <protection/>
    </xf>
    <xf numFmtId="7" fontId="5" fillId="3" borderId="8" xfId="24" applyNumberFormat="1" applyFont="1" applyFill="1" applyBorder="1" applyAlignment="1">
      <alignment horizontal="center"/>
      <protection/>
    </xf>
    <xf numFmtId="7" fontId="5" fillId="3" borderId="27" xfId="24" applyNumberFormat="1" applyFont="1" applyFill="1" applyBorder="1" applyAlignment="1">
      <alignment horizontal="center"/>
      <protection/>
    </xf>
    <xf numFmtId="7" fontId="43" fillId="10" borderId="8" xfId="24" applyNumberFormat="1" applyFont="1" applyFill="1" applyBorder="1" applyAlignment="1">
      <alignment horizontal="center"/>
      <protection/>
    </xf>
    <xf numFmtId="7" fontId="32" fillId="11" borderId="8" xfId="24" applyNumberFormat="1" applyFont="1" applyFill="1" applyBorder="1" applyAlignment="1">
      <alignment horizontal="center"/>
      <protection/>
    </xf>
    <xf numFmtId="7" fontId="5" fillId="12" borderId="8" xfId="24" applyNumberFormat="1" applyFont="1" applyFill="1" applyBorder="1" applyAlignment="1">
      <alignment horizontal="center"/>
      <protection/>
    </xf>
    <xf numFmtId="0" fontId="6" fillId="0" borderId="28" xfId="24" applyFont="1" applyFill="1" applyBorder="1">
      <alignment/>
      <protection/>
    </xf>
    <xf numFmtId="7" fontId="2" fillId="0" borderId="8" xfId="24" applyNumberFormat="1" applyFont="1" applyFill="1" applyBorder="1" applyAlignment="1" applyProtection="1">
      <alignment horizontal="right"/>
      <protection locked="0"/>
    </xf>
    <xf numFmtId="0" fontId="36" fillId="0" borderId="1" xfId="24" applyFont="1" applyFill="1" applyBorder="1">
      <alignment/>
      <protection/>
    </xf>
    <xf numFmtId="0" fontId="36" fillId="0" borderId="0" xfId="24" applyFont="1" applyFill="1" applyBorder="1">
      <alignment/>
      <protection/>
    </xf>
    <xf numFmtId="7" fontId="36" fillId="0" borderId="0" xfId="24" applyNumberFormat="1" applyFont="1" applyFill="1" applyBorder="1" applyAlignment="1">
      <alignment horizontal="center"/>
      <protection/>
    </xf>
    <xf numFmtId="7" fontId="36" fillId="0" borderId="0" xfId="24" applyNumberFormat="1" applyFont="1" applyFill="1" applyBorder="1" applyAlignment="1" applyProtection="1">
      <alignment horizontal="right"/>
      <protection locked="0"/>
    </xf>
    <xf numFmtId="0" fontId="36" fillId="0" borderId="2" xfId="24" applyFont="1" applyFill="1" applyBorder="1">
      <alignment/>
      <protection/>
    </xf>
    <xf numFmtId="0" fontId="6" fillId="0" borderId="16" xfId="24" applyFont="1" applyFill="1" applyBorder="1">
      <alignment/>
      <protection/>
    </xf>
    <xf numFmtId="0" fontId="6" fillId="0" borderId="17" xfId="24" applyFont="1" applyFill="1" applyBorder="1">
      <alignment/>
      <protection/>
    </xf>
    <xf numFmtId="0" fontId="6" fillId="0" borderId="18" xfId="24" applyFont="1" applyFill="1" applyBorder="1">
      <alignment/>
      <protection/>
    </xf>
    <xf numFmtId="0" fontId="1" fillId="0" borderId="0" xfId="24" applyFill="1" applyBorder="1">
      <alignment/>
      <protection/>
    </xf>
    <xf numFmtId="0" fontId="0" fillId="0" borderId="0" xfId="24" applyFont="1" applyFill="1" applyBorder="1">
      <alignment/>
      <protection/>
    </xf>
    <xf numFmtId="0" fontId="8" fillId="0" borderId="0" xfId="24" applyFont="1" applyAlignment="1">
      <alignment horizontal="centerContinuous" vertical="center"/>
      <protection/>
    </xf>
    <xf numFmtId="0" fontId="6" fillId="0" borderId="0" xfId="24" applyFont="1" applyAlignment="1">
      <alignment horizontal="centerContinuous" vertical="center"/>
      <protection/>
    </xf>
    <xf numFmtId="0" fontId="10" fillId="0" borderId="0" xfId="24" applyFont="1" applyAlignment="1">
      <alignment horizontal="centerContinuous"/>
      <protection/>
    </xf>
    <xf numFmtId="0" fontId="44" fillId="0" borderId="0" xfId="24" applyFont="1" applyBorder="1">
      <alignment/>
      <protection/>
    </xf>
    <xf numFmtId="0" fontId="13" fillId="0" borderId="0" xfId="24" applyFont="1" applyFill="1" applyBorder="1" applyAlignment="1" applyProtection="1" quotePrefix="1">
      <alignment horizontal="centerContinuous"/>
      <protection locked="0"/>
    </xf>
    <xf numFmtId="0" fontId="1" fillId="0" borderId="6" xfId="24" applyFont="1" applyBorder="1" applyAlignment="1" applyProtection="1">
      <alignment horizontal="left"/>
      <protection/>
    </xf>
    <xf numFmtId="177" fontId="1" fillId="0" borderId="27" xfId="24" applyNumberFormat="1" applyFont="1" applyBorder="1" applyAlignment="1" applyProtection="1">
      <alignment horizontal="center"/>
      <protection/>
    </xf>
    <xf numFmtId="0" fontId="1" fillId="0" borderId="8" xfId="24" applyFont="1" applyBorder="1" applyAlignment="1">
      <alignment horizontal="center"/>
      <protection/>
    </xf>
    <xf numFmtId="22" fontId="6" fillId="0" borderId="0" xfId="24" applyNumberFormat="1" applyFont="1" applyBorder="1">
      <alignment/>
      <protection/>
    </xf>
    <xf numFmtId="0" fontId="1" fillId="0" borderId="6" xfId="24" applyFont="1" applyBorder="1">
      <alignment/>
      <protection/>
    </xf>
    <xf numFmtId="177" fontId="45" fillId="0" borderId="27" xfId="24" applyNumberFormat="1" applyFont="1" applyBorder="1" applyAlignment="1">
      <alignment horizontal="center"/>
      <protection/>
    </xf>
    <xf numFmtId="0" fontId="1" fillId="0" borderId="13" xfId="24" applyFont="1" applyBorder="1" applyAlignment="1">
      <alignment horizontal="center"/>
      <protection/>
    </xf>
    <xf numFmtId="0" fontId="6" fillId="0" borderId="0" xfId="24" applyFont="1" applyBorder="1" applyAlignment="1">
      <alignment horizontal="left"/>
      <protection/>
    </xf>
    <xf numFmtId="177" fontId="6" fillId="0" borderId="0" xfId="24" applyNumberFormat="1" applyFont="1" applyBorder="1">
      <alignment/>
      <protection/>
    </xf>
    <xf numFmtId="0" fontId="6" fillId="0" borderId="0" xfId="24" applyFont="1" applyBorder="1" applyAlignment="1" quotePrefix="1">
      <alignment horizontal="center"/>
      <protection/>
    </xf>
    <xf numFmtId="0" fontId="1" fillId="0" borderId="6" xfId="24" applyFont="1" applyBorder="1" applyAlignment="1">
      <alignment horizontal="left"/>
      <protection/>
    </xf>
    <xf numFmtId="1" fontId="1" fillId="0" borderId="13" xfId="24" applyNumberFormat="1" applyFont="1" applyBorder="1" applyAlignment="1">
      <alignment horizontal="center"/>
      <protection/>
    </xf>
    <xf numFmtId="0" fontId="6" fillId="0" borderId="0" xfId="24" applyFont="1" applyBorder="1" applyAlignment="1" applyProtection="1">
      <alignment horizontal="left"/>
      <protection/>
    </xf>
    <xf numFmtId="177" fontId="6" fillId="0" borderId="0" xfId="24" applyNumberFormat="1" applyFont="1" applyBorder="1" applyAlignment="1" applyProtection="1">
      <alignment horizontal="center"/>
      <protection/>
    </xf>
    <xf numFmtId="0" fontId="17" fillId="0" borderId="0" xfId="24" applyFont="1">
      <alignment/>
      <protection/>
    </xf>
    <xf numFmtId="0" fontId="17" fillId="0" borderId="1" xfId="24" applyFont="1" applyBorder="1">
      <alignment/>
      <protection/>
    </xf>
    <xf numFmtId="0" fontId="20" fillId="12" borderId="8" xfId="24" applyFont="1" applyFill="1" applyBorder="1" applyAlignment="1" applyProtection="1">
      <alignment horizontal="center" vertical="center"/>
      <protection/>
    </xf>
    <xf numFmtId="0" fontId="46" fillId="11" borderId="8" xfId="24" applyFont="1" applyFill="1" applyBorder="1" applyAlignment="1">
      <alignment horizontal="center" vertical="center" wrapText="1"/>
      <protection/>
    </xf>
    <xf numFmtId="0" fontId="20" fillId="10" borderId="6" xfId="24" applyFont="1" applyFill="1" applyBorder="1" applyAlignment="1" applyProtection="1">
      <alignment horizontal="centerContinuous" vertical="center" wrapText="1"/>
      <protection/>
    </xf>
    <xf numFmtId="0" fontId="20" fillId="10" borderId="7" xfId="24" applyFont="1" applyFill="1" applyBorder="1" applyAlignment="1">
      <alignment horizontal="centerContinuous" vertical="center"/>
      <protection/>
    </xf>
    <xf numFmtId="0" fontId="21" fillId="13" borderId="8" xfId="24" applyFont="1" applyFill="1" applyBorder="1" applyAlignment="1">
      <alignment horizontal="center" vertical="center" wrapText="1"/>
      <protection/>
    </xf>
    <xf numFmtId="0" fontId="17" fillId="0" borderId="2" xfId="24" applyFont="1" applyFill="1" applyBorder="1">
      <alignment/>
      <protection/>
    </xf>
    <xf numFmtId="172" fontId="6" fillId="0" borderId="10" xfId="24" applyNumberFormat="1" applyFont="1" applyFill="1" applyBorder="1" applyAlignment="1" applyProtection="1">
      <alignment horizontal="center"/>
      <protection locked="0"/>
    </xf>
    <xf numFmtId="0" fontId="27" fillId="2" borderId="10" xfId="24" applyFont="1" applyFill="1" applyBorder="1" applyAlignment="1" applyProtection="1">
      <alignment horizontal="center"/>
      <protection locked="0"/>
    </xf>
    <xf numFmtId="0" fontId="28" fillId="12" borderId="10" xfId="24" applyFont="1" applyFill="1" applyBorder="1" applyAlignment="1" applyProtection="1">
      <alignment horizontal="center"/>
      <protection locked="0"/>
    </xf>
    <xf numFmtId="0" fontId="47" fillId="11" borderId="10" xfId="24" applyFont="1" applyFill="1" applyBorder="1" applyAlignment="1" applyProtection="1">
      <alignment horizontal="center"/>
      <protection locked="0"/>
    </xf>
    <xf numFmtId="176" fontId="5" fillId="10" borderId="20" xfId="24" applyNumberFormat="1" applyFont="1" applyFill="1" applyBorder="1" applyAlignment="1" applyProtection="1" quotePrefix="1">
      <alignment horizontal="center"/>
      <protection locked="0"/>
    </xf>
    <xf numFmtId="176" fontId="5" fillId="10" borderId="29" xfId="24" applyNumberFormat="1" applyFont="1" applyFill="1" applyBorder="1" applyAlignment="1" applyProtection="1" quotePrefix="1">
      <alignment horizontal="center"/>
      <protection locked="0"/>
    </xf>
    <xf numFmtId="176" fontId="29" fillId="13" borderId="10" xfId="24" applyNumberFormat="1" applyFont="1" applyFill="1" applyBorder="1" applyAlignment="1" applyProtection="1" quotePrefix="1">
      <alignment horizontal="center"/>
      <protection locked="0"/>
    </xf>
    <xf numFmtId="0" fontId="6" fillId="0" borderId="19" xfId="24" applyFont="1" applyFill="1" applyBorder="1" applyAlignment="1" applyProtection="1">
      <alignment horizontal="left"/>
      <protection locked="0"/>
    </xf>
    <xf numFmtId="0" fontId="48" fillId="0" borderId="22" xfId="24" applyFont="1" applyFill="1" applyBorder="1" applyAlignment="1" applyProtection="1">
      <alignment horizontal="center"/>
      <protection locked="0"/>
    </xf>
    <xf numFmtId="178" fontId="7" fillId="0" borderId="11" xfId="24" applyNumberFormat="1" applyFont="1" applyFill="1" applyBorder="1" applyAlignment="1" applyProtection="1">
      <alignment horizontal="center"/>
      <protection locked="0"/>
    </xf>
    <xf numFmtId="177" fontId="27" fillId="2" borderId="11" xfId="24" applyNumberFormat="1" applyFont="1" applyFill="1" applyBorder="1" applyAlignment="1" applyProtection="1">
      <alignment horizontal="center"/>
      <protection locked="0"/>
    </xf>
    <xf numFmtId="172" fontId="6" fillId="0" borderId="11" xfId="24" applyNumberFormat="1" applyFont="1" applyFill="1" applyBorder="1" applyAlignment="1" applyProtection="1" quotePrefix="1">
      <alignment horizontal="center"/>
      <protection/>
    </xf>
    <xf numFmtId="172" fontId="28" fillId="12" borderId="11" xfId="24" applyNumberFormat="1" applyFont="1" applyFill="1" applyBorder="1" applyAlignment="1" applyProtection="1">
      <alignment horizontal="center"/>
      <protection locked="0"/>
    </xf>
    <xf numFmtId="2" fontId="47" fillId="11" borderId="11" xfId="24" applyNumberFormat="1" applyFont="1" applyFill="1" applyBorder="1" applyAlignment="1" applyProtection="1">
      <alignment horizontal="center"/>
      <protection locked="0"/>
    </xf>
    <xf numFmtId="176" fontId="5" fillId="10" borderId="23" xfId="24" applyNumberFormat="1" applyFont="1" applyFill="1" applyBorder="1" applyAlignment="1" applyProtection="1" quotePrefix="1">
      <alignment horizontal="center"/>
      <protection locked="0"/>
    </xf>
    <xf numFmtId="176" fontId="5" fillId="10" borderId="25" xfId="24" applyNumberFormat="1" applyFont="1" applyFill="1" applyBorder="1" applyAlignment="1" applyProtection="1" quotePrefix="1">
      <alignment horizontal="center"/>
      <protection locked="0"/>
    </xf>
    <xf numFmtId="176" fontId="29" fillId="13" borderId="11" xfId="24" applyNumberFormat="1" applyFont="1" applyFill="1" applyBorder="1" applyAlignment="1" applyProtection="1" quotePrefix="1">
      <alignment horizontal="center"/>
      <protection locked="0"/>
    </xf>
    <xf numFmtId="176" fontId="6" fillId="0" borderId="22" xfId="24" applyNumberFormat="1" applyFont="1" applyFill="1" applyBorder="1" applyAlignment="1" applyProtection="1">
      <alignment horizontal="center"/>
      <protection locked="0"/>
    </xf>
    <xf numFmtId="176" fontId="34" fillId="0" borderId="11" xfId="24" applyNumberFormat="1" applyFont="1" applyFill="1" applyBorder="1" applyAlignment="1">
      <alignment horizontal="center"/>
      <protection/>
    </xf>
    <xf numFmtId="178" fontId="7" fillId="0" borderId="11" xfId="24" applyNumberFormat="1" applyFont="1" applyFill="1" applyBorder="1" applyAlignment="1" applyProtection="1" quotePrefix="1">
      <alignment horizontal="center"/>
      <protection locked="0"/>
    </xf>
    <xf numFmtId="176" fontId="34" fillId="0" borderId="11" xfId="24" applyNumberFormat="1" applyFont="1" applyFill="1" applyBorder="1" applyAlignment="1">
      <alignment horizontal="right"/>
      <protection/>
    </xf>
    <xf numFmtId="0" fontId="27" fillId="2" borderId="13" xfId="24" applyFont="1" applyFill="1" applyBorder="1">
      <alignment/>
      <protection/>
    </xf>
    <xf numFmtId="0" fontId="34" fillId="0" borderId="26" xfId="24" applyFont="1" applyFill="1" applyBorder="1">
      <alignment/>
      <protection/>
    </xf>
    <xf numFmtId="2" fontId="47" fillId="11" borderId="8" xfId="24" applyNumberFormat="1" applyFont="1" applyFill="1" applyBorder="1" applyAlignment="1">
      <alignment horizontal="center"/>
      <protection/>
    </xf>
    <xf numFmtId="2" fontId="5" fillId="10" borderId="8" xfId="24" applyNumberFormat="1" applyFont="1" applyFill="1" applyBorder="1" applyAlignment="1">
      <alignment horizontal="center"/>
      <protection/>
    </xf>
    <xf numFmtId="2" fontId="29" fillId="13" borderId="8" xfId="24" applyNumberFormat="1" applyFont="1" applyFill="1" applyBorder="1" applyAlignment="1">
      <alignment horizontal="center"/>
      <protection/>
    </xf>
    <xf numFmtId="7" fontId="6" fillId="0" borderId="0" xfId="24" applyNumberFormat="1" applyFont="1" applyFill="1" applyBorder="1" applyAlignment="1">
      <alignment horizontal="center"/>
      <protection/>
    </xf>
    <xf numFmtId="7" fontId="2" fillId="0" borderId="8" xfId="24" applyNumberFormat="1" applyFont="1" applyFill="1" applyBorder="1" applyAlignment="1" applyProtection="1">
      <alignment horizontal="right"/>
      <protection locked="0"/>
    </xf>
    <xf numFmtId="7" fontId="40" fillId="0" borderId="0" xfId="24" applyNumberFormat="1" applyFont="1" applyFill="1" applyBorder="1" applyAlignment="1" applyProtection="1">
      <alignment horizontal="center"/>
      <protection locked="0"/>
    </xf>
    <xf numFmtId="0" fontId="1" fillId="0" borderId="0" xfId="24" applyFont="1">
      <alignment/>
      <protection/>
    </xf>
    <xf numFmtId="0" fontId="49" fillId="0" borderId="0" xfId="24" applyFont="1" applyAlignment="1">
      <alignment horizontal="right" vertical="top"/>
      <protection/>
    </xf>
    <xf numFmtId="0" fontId="49" fillId="0" borderId="0" xfId="24" applyFont="1" applyFill="1" applyAlignment="1">
      <alignment horizontal="right" vertical="top"/>
      <protection/>
    </xf>
    <xf numFmtId="179" fontId="1" fillId="0" borderId="8" xfId="24" applyNumberFormat="1" applyFont="1" applyFill="1" applyBorder="1" applyAlignment="1">
      <alignment horizontal="center"/>
      <protection/>
    </xf>
    <xf numFmtId="177" fontId="1" fillId="0" borderId="27" xfId="24" applyNumberFormat="1" applyFont="1" applyFill="1" applyBorder="1" applyAlignment="1" applyProtection="1">
      <alignment horizontal="center"/>
      <protection/>
    </xf>
    <xf numFmtId="0" fontId="6" fillId="0" borderId="13" xfId="24" applyFont="1" applyFill="1" applyBorder="1" applyProtection="1">
      <alignment/>
      <protection locked="0"/>
    </xf>
    <xf numFmtId="0" fontId="33" fillId="8" borderId="13" xfId="24" applyFont="1" applyFill="1" applyBorder="1" applyProtection="1">
      <alignment/>
      <protection locked="0"/>
    </xf>
    <xf numFmtId="0" fontId="29" fillId="6" borderId="13" xfId="24" applyFont="1" applyFill="1" applyBorder="1" applyProtection="1">
      <alignment/>
      <protection locked="0"/>
    </xf>
    <xf numFmtId="0" fontId="5" fillId="9" borderId="13" xfId="24" applyFont="1" applyFill="1" applyBorder="1" applyProtection="1">
      <alignment/>
      <protection locked="0"/>
    </xf>
    <xf numFmtId="0" fontId="5" fillId="3" borderId="30" xfId="24" applyFont="1" applyFill="1" applyBorder="1" applyProtection="1">
      <alignment/>
      <protection locked="0"/>
    </xf>
    <xf numFmtId="0" fontId="5" fillId="3" borderId="31" xfId="24" applyFont="1" applyFill="1" applyBorder="1" applyProtection="1">
      <alignment/>
      <protection locked="0"/>
    </xf>
    <xf numFmtId="0" fontId="43" fillId="10" borderId="30" xfId="24" applyFont="1" applyFill="1" applyBorder="1" applyProtection="1">
      <alignment/>
      <protection locked="0"/>
    </xf>
    <xf numFmtId="0" fontId="43" fillId="10" borderId="31" xfId="24" applyFont="1" applyFill="1" applyBorder="1" applyProtection="1">
      <alignment/>
      <protection locked="0"/>
    </xf>
    <xf numFmtId="0" fontId="32" fillId="11" borderId="13" xfId="24" applyFont="1" applyFill="1" applyBorder="1" applyProtection="1">
      <alignment/>
      <protection locked="0"/>
    </xf>
    <xf numFmtId="0" fontId="5" fillId="12" borderId="13" xfId="24" applyFont="1" applyFill="1" applyBorder="1" applyProtection="1">
      <alignment/>
      <protection locked="0"/>
    </xf>
    <xf numFmtId="0" fontId="28" fillId="12" borderId="13" xfId="24" applyFont="1" applyFill="1" applyBorder="1" applyProtection="1">
      <alignment/>
      <protection locked="0"/>
    </xf>
    <xf numFmtId="0" fontId="47" fillId="11" borderId="13" xfId="24" applyFont="1" applyFill="1" applyBorder="1" applyProtection="1">
      <alignment/>
      <protection locked="0"/>
    </xf>
    <xf numFmtId="0" fontId="5" fillId="10" borderId="30" xfId="24" applyFont="1" applyFill="1" applyBorder="1" applyProtection="1">
      <alignment/>
      <protection locked="0"/>
    </xf>
    <xf numFmtId="0" fontId="5" fillId="10" borderId="31" xfId="24" applyFont="1" applyFill="1" applyBorder="1" applyProtection="1">
      <alignment/>
      <protection locked="0"/>
    </xf>
    <xf numFmtId="0" fontId="29" fillId="13" borderId="13" xfId="24" applyFont="1" applyFill="1" applyBorder="1" applyProtection="1">
      <alignment/>
      <protection locked="0"/>
    </xf>
    <xf numFmtId="0" fontId="6" fillId="0" borderId="32" xfId="24" applyFont="1" applyBorder="1" applyAlignment="1" applyProtection="1">
      <alignment horizontal="center"/>
      <protection locked="0"/>
    </xf>
    <xf numFmtId="2" fontId="6" fillId="0" borderId="32" xfId="24" applyNumberFormat="1" applyFont="1" applyBorder="1" applyAlignment="1" applyProtection="1">
      <alignment horizontal="center"/>
      <protection locked="0"/>
    </xf>
    <xf numFmtId="176" fontId="6" fillId="0" borderId="13" xfId="24" applyNumberFormat="1" applyFont="1" applyBorder="1" applyAlignment="1" applyProtection="1">
      <alignment horizontal="center"/>
      <protection locked="0"/>
    </xf>
    <xf numFmtId="22" fontId="6" fillId="0" borderId="13" xfId="24" applyNumberFormat="1" applyFont="1" applyBorder="1" applyAlignment="1" applyProtection="1">
      <alignment horizontal="center"/>
      <protection locked="0"/>
    </xf>
    <xf numFmtId="22" fontId="28" fillId="3" borderId="13" xfId="24" applyNumberFormat="1" applyFont="1" applyFill="1" applyBorder="1" applyAlignment="1" applyProtection="1">
      <alignment horizontal="center"/>
      <protection locked="0"/>
    </xf>
    <xf numFmtId="176" fontId="29" fillId="4" borderId="13" xfId="24" applyNumberFormat="1" applyFont="1" applyFill="1" applyBorder="1" applyAlignment="1" applyProtection="1" quotePrefix="1">
      <alignment horizontal="center"/>
      <protection locked="0"/>
    </xf>
    <xf numFmtId="176" fontId="30" fillId="5" borderId="13" xfId="24" applyNumberFormat="1" applyFont="1" applyFill="1" applyBorder="1" applyAlignment="1" applyProtection="1" quotePrefix="1">
      <alignment horizontal="center"/>
      <protection locked="0"/>
    </xf>
    <xf numFmtId="176" fontId="31" fillId="2" borderId="13" xfId="24" applyNumberFormat="1" applyFont="1" applyFill="1" applyBorder="1" applyAlignment="1" applyProtection="1" quotePrefix="1">
      <alignment horizontal="center"/>
      <protection locked="0"/>
    </xf>
    <xf numFmtId="4" fontId="31" fillId="2" borderId="13" xfId="24" applyNumberFormat="1" applyFont="1" applyFill="1" applyBorder="1" applyAlignment="1" applyProtection="1">
      <alignment horizontal="center"/>
      <protection locked="0"/>
    </xf>
    <xf numFmtId="4" fontId="29" fillId="6" borderId="13" xfId="24" applyNumberFormat="1" applyFont="1" applyFill="1" applyBorder="1" applyAlignment="1" applyProtection="1">
      <alignment horizontal="center"/>
      <protection locked="0"/>
    </xf>
    <xf numFmtId="4" fontId="32" fillId="7" borderId="13" xfId="24" applyNumberFormat="1" applyFont="1" applyFill="1" applyBorder="1" applyAlignment="1" applyProtection="1">
      <alignment horizontal="center"/>
      <protection locked="0"/>
    </xf>
    <xf numFmtId="4" fontId="33" fillId="8" borderId="13" xfId="24" applyNumberFormat="1" applyFont="1" applyFill="1" applyBorder="1" applyAlignment="1" applyProtection="1">
      <alignment horizontal="center"/>
      <protection locked="0"/>
    </xf>
    <xf numFmtId="4" fontId="6" fillId="0" borderId="13" xfId="24" applyNumberFormat="1" applyFont="1" applyBorder="1" applyAlignment="1" applyProtection="1">
      <alignment horizontal="center"/>
      <protection locked="0"/>
    </xf>
    <xf numFmtId="0" fontId="8" fillId="0" borderId="0" xfId="22" applyFont="1">
      <alignment/>
      <protection/>
    </xf>
    <xf numFmtId="0" fontId="9" fillId="0" borderId="0" xfId="22" applyFont="1" applyAlignment="1">
      <alignment horizontal="centerContinuous"/>
      <protection/>
    </xf>
    <xf numFmtId="0" fontId="49" fillId="0" borderId="0" xfId="22" applyFont="1" applyAlignment="1">
      <alignment horizontal="right" vertical="top"/>
      <protection/>
    </xf>
    <xf numFmtId="0" fontId="50" fillId="0" borderId="0" xfId="22" applyFont="1" applyAlignment="1">
      <alignment horizontal="centerContinuous"/>
      <protection/>
    </xf>
    <xf numFmtId="0" fontId="8" fillId="0" borderId="0" xfId="22" applyFont="1" applyAlignment="1">
      <alignment horizontal="centerContinuous"/>
      <protection/>
    </xf>
    <xf numFmtId="0" fontId="6" fillId="0" borderId="0" xfId="22" applyFont="1">
      <alignment/>
      <protection/>
    </xf>
    <xf numFmtId="0" fontId="1" fillId="0" borderId="0" xfId="22">
      <alignment/>
      <protection/>
    </xf>
    <xf numFmtId="0" fontId="6" fillId="0" borderId="0" xfId="22" applyFont="1" applyAlignment="1">
      <alignment horizontal="centerContinuous"/>
      <protection/>
    </xf>
    <xf numFmtId="0" fontId="4" fillId="0" borderId="0" xfId="22" applyFont="1" applyFill="1" applyBorder="1" applyAlignment="1" applyProtection="1">
      <alignment horizontal="centerContinuous"/>
      <protection/>
    </xf>
    <xf numFmtId="0" fontId="10" fillId="0" borderId="0" xfId="22" applyNumberFormat="1" applyFont="1" applyAlignment="1">
      <alignment horizontal="left"/>
      <protection/>
    </xf>
    <xf numFmtId="0" fontId="10" fillId="0" borderId="0" xfId="22" applyFont="1">
      <alignment/>
      <protection/>
    </xf>
    <xf numFmtId="0" fontId="10" fillId="0" borderId="0" xfId="22" applyFont="1" applyBorder="1">
      <alignment/>
      <protection/>
    </xf>
    <xf numFmtId="0" fontId="51" fillId="0" borderId="0" xfId="22" applyFont="1" applyFill="1" applyBorder="1" applyAlignment="1" applyProtection="1">
      <alignment horizontal="left"/>
      <protection/>
    </xf>
    <xf numFmtId="0" fontId="8" fillId="0" borderId="0" xfId="22" applyFont="1" applyBorder="1">
      <alignment/>
      <protection/>
    </xf>
    <xf numFmtId="0" fontId="15" fillId="0" borderId="0" xfId="22" applyFont="1">
      <alignment/>
      <protection/>
    </xf>
    <xf numFmtId="0" fontId="52" fillId="0" borderId="0" xfId="22" applyFont="1" applyBorder="1" applyAlignment="1">
      <alignment horizontal="centerContinuous"/>
      <protection/>
    </xf>
    <xf numFmtId="0" fontId="53" fillId="0" borderId="0" xfId="22" applyFont="1" applyAlignment="1">
      <alignment horizontal="centerContinuous"/>
      <protection/>
    </xf>
    <xf numFmtId="0" fontId="15" fillId="0" borderId="0" xfId="22" applyFont="1" applyAlignment="1">
      <alignment horizontal="centerContinuous"/>
      <protection/>
    </xf>
    <xf numFmtId="0" fontId="15" fillId="0" borderId="0" xfId="22" applyFont="1" applyBorder="1" applyAlignment="1">
      <alignment horizontal="centerContinuous"/>
      <protection/>
    </xf>
    <xf numFmtId="0" fontId="15" fillId="0" borderId="0" xfId="22" applyFont="1" applyBorder="1">
      <alignment/>
      <protection/>
    </xf>
    <xf numFmtId="0" fontId="6" fillId="0" borderId="0" xfId="22" applyFont="1" applyBorder="1">
      <alignment/>
      <protection/>
    </xf>
    <xf numFmtId="0" fontId="12" fillId="0" borderId="0" xfId="22" applyFont="1">
      <alignment/>
      <protection/>
    </xf>
    <xf numFmtId="0" fontId="16" fillId="0" borderId="0" xfId="22" applyFont="1" applyAlignment="1">
      <alignment horizontal="centerContinuous"/>
      <protection/>
    </xf>
    <xf numFmtId="0" fontId="54" fillId="0" borderId="0" xfId="22" applyFont="1">
      <alignment/>
      <protection/>
    </xf>
    <xf numFmtId="0" fontId="55" fillId="0" borderId="0" xfId="22" applyFont="1" applyBorder="1">
      <alignment/>
      <protection/>
    </xf>
    <xf numFmtId="0" fontId="54" fillId="0" borderId="0" xfId="22" applyFont="1" applyBorder="1">
      <alignment/>
      <protection/>
    </xf>
    <xf numFmtId="0" fontId="56" fillId="0" borderId="3" xfId="22" applyFont="1" applyBorder="1">
      <alignment/>
      <protection/>
    </xf>
    <xf numFmtId="0" fontId="56" fillId="0" borderId="4" xfId="21" applyFont="1" applyBorder="1">
      <alignment/>
      <protection/>
    </xf>
    <xf numFmtId="0" fontId="54" fillId="0" borderId="4" xfId="22" applyFont="1" applyBorder="1">
      <alignment/>
      <protection/>
    </xf>
    <xf numFmtId="0" fontId="54" fillId="0" borderId="5" xfId="22" applyFont="1" applyBorder="1">
      <alignment/>
      <protection/>
    </xf>
    <xf numFmtId="0" fontId="11" fillId="0" borderId="0" xfId="22" applyFont="1">
      <alignment/>
      <protection/>
    </xf>
    <xf numFmtId="0" fontId="13" fillId="0" borderId="1" xfId="22" applyFont="1" applyBorder="1" applyAlignment="1">
      <alignment horizontal="centerContinuous"/>
      <protection/>
    </xf>
    <xf numFmtId="0" fontId="1" fillId="0" borderId="0" xfId="22" applyNumberFormat="1" applyAlignment="1">
      <alignment horizontal="centerContinuous"/>
      <protection/>
    </xf>
    <xf numFmtId="0" fontId="11" fillId="0" borderId="0" xfId="22" applyNumberFormat="1" applyFont="1" applyAlignment="1">
      <alignment horizontal="centerContinuous"/>
      <protection/>
    </xf>
    <xf numFmtId="0" fontId="13" fillId="0" borderId="0" xfId="22" applyFont="1" applyBorder="1" applyAlignment="1">
      <alignment horizontal="centerContinuous"/>
      <protection/>
    </xf>
    <xf numFmtId="0" fontId="11" fillId="0" borderId="0" xfId="22" applyFont="1" applyBorder="1" applyAlignment="1">
      <alignment horizontal="centerContinuous"/>
      <protection/>
    </xf>
    <xf numFmtId="0" fontId="11" fillId="0" borderId="2" xfId="22" applyFont="1" applyBorder="1" applyAlignment="1">
      <alignment horizontal="centerContinuous"/>
      <protection/>
    </xf>
    <xf numFmtId="0" fontId="11" fillId="0" borderId="0" xfId="22" applyFont="1" applyBorder="1">
      <alignment/>
      <protection/>
    </xf>
    <xf numFmtId="0" fontId="11" fillId="0" borderId="1" xfId="22" applyFont="1" applyBorder="1">
      <alignment/>
      <protection/>
    </xf>
    <xf numFmtId="0" fontId="57" fillId="0" borderId="0" xfId="22" applyNumberFormat="1" applyFont="1" applyBorder="1" applyAlignment="1">
      <alignment horizontal="right"/>
      <protection/>
    </xf>
    <xf numFmtId="0" fontId="13" fillId="0" borderId="0" xfId="22" applyFont="1" applyBorder="1">
      <alignment/>
      <protection/>
    </xf>
    <xf numFmtId="0" fontId="11" fillId="0" borderId="2" xfId="22" applyFont="1" applyBorder="1">
      <alignment/>
      <protection/>
    </xf>
    <xf numFmtId="0" fontId="57" fillId="0" borderId="0" xfId="22" applyNumberFormat="1" applyFont="1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0" fontId="57" fillId="0" borderId="0" xfId="22" applyNumberFormat="1" applyFont="1" applyBorder="1" applyAlignment="1">
      <alignment horizontal="right"/>
      <protection/>
    </xf>
    <xf numFmtId="0" fontId="57" fillId="0" borderId="0" xfId="22" applyNumberFormat="1" applyFont="1" applyBorder="1" applyAlignment="1">
      <alignment/>
      <protection/>
    </xf>
    <xf numFmtId="7" fontId="57" fillId="0" borderId="0" xfId="22" applyNumberFormat="1" applyFont="1" applyBorder="1" applyAlignment="1">
      <alignment horizontal="right"/>
      <protection/>
    </xf>
    <xf numFmtId="0" fontId="6" fillId="0" borderId="1" xfId="22" applyFont="1" applyBorder="1">
      <alignment/>
      <protection/>
    </xf>
    <xf numFmtId="0" fontId="3" fillId="0" borderId="0" xfId="22" applyNumberFormat="1" applyFont="1" applyBorder="1" applyAlignment="1">
      <alignment horizontal="right"/>
      <protection/>
    </xf>
    <xf numFmtId="0" fontId="3" fillId="0" borderId="0" xfId="22" applyNumberFormat="1" applyFont="1" applyBorder="1" applyAlignment="1">
      <alignment/>
      <protection/>
    </xf>
    <xf numFmtId="0" fontId="14" fillId="0" borderId="0" xfId="22" applyFont="1" applyBorder="1">
      <alignment/>
      <protection/>
    </xf>
    <xf numFmtId="0" fontId="6" fillId="0" borderId="2" xfId="22" applyFont="1" applyBorder="1">
      <alignment/>
      <protection/>
    </xf>
    <xf numFmtId="0" fontId="57" fillId="0" borderId="0" xfId="22" applyFont="1" applyBorder="1">
      <alignment/>
      <protection/>
    </xf>
    <xf numFmtId="0" fontId="11" fillId="0" borderId="0" xfId="22" applyFont="1" applyBorder="1" applyAlignment="1">
      <alignment horizontal="right"/>
      <protection/>
    </xf>
    <xf numFmtId="0" fontId="57" fillId="0" borderId="6" xfId="22" applyFont="1" applyBorder="1" applyAlignment="1">
      <alignment horizontal="center"/>
      <protection/>
    </xf>
    <xf numFmtId="7" fontId="57" fillId="0" borderId="7" xfId="22" applyNumberFormat="1" applyFont="1" applyBorder="1" applyAlignment="1">
      <alignment horizontal="center"/>
      <protection/>
    </xf>
    <xf numFmtId="0" fontId="57" fillId="0" borderId="0" xfId="22" applyFont="1" applyBorder="1" applyAlignment="1">
      <alignment horizontal="center"/>
      <protection/>
    </xf>
    <xf numFmtId="7" fontId="57" fillId="0" borderId="0" xfId="22" applyNumberFormat="1" applyFont="1" applyBorder="1" applyAlignment="1">
      <alignment horizontal="center"/>
      <protection/>
    </xf>
    <xf numFmtId="0" fontId="58" fillId="0" borderId="0" xfId="22" applyNumberFormat="1" applyFont="1" applyBorder="1" applyAlignment="1">
      <alignment horizontal="left"/>
      <protection/>
    </xf>
    <xf numFmtId="0" fontId="54" fillId="0" borderId="16" xfId="22" applyFont="1" applyBorder="1">
      <alignment/>
      <protection/>
    </xf>
    <xf numFmtId="0" fontId="54" fillId="0" borderId="17" xfId="22" applyFont="1" applyBorder="1">
      <alignment/>
      <protection/>
    </xf>
    <xf numFmtId="0" fontId="54" fillId="0" borderId="18" xfId="22" applyFont="1" applyBorder="1">
      <alignment/>
      <protection/>
    </xf>
    <xf numFmtId="49" fontId="6" fillId="0" borderId="10" xfId="24" applyNumberFormat="1" applyFont="1" applyFill="1" applyBorder="1" applyAlignment="1" applyProtection="1">
      <alignment horizontal="center"/>
      <protection locked="0"/>
    </xf>
    <xf numFmtId="49" fontId="6" fillId="0" borderId="10" xfId="24" applyNumberFormat="1" applyFont="1" applyFill="1" applyBorder="1" applyProtection="1">
      <alignment/>
      <protection locked="0"/>
    </xf>
    <xf numFmtId="49" fontId="6" fillId="0" borderId="11" xfId="24" applyNumberFormat="1" applyFont="1" applyFill="1" applyBorder="1" applyAlignment="1" applyProtection="1">
      <alignment horizontal="center"/>
      <protection locked="0"/>
    </xf>
    <xf numFmtId="49" fontId="6" fillId="0" borderId="11" xfId="24" applyNumberFormat="1" applyFont="1" applyFill="1" applyBorder="1" applyProtection="1">
      <alignment/>
      <protection locked="0"/>
    </xf>
    <xf numFmtId="49" fontId="6" fillId="0" borderId="13" xfId="24" applyNumberFormat="1" applyFont="1" applyFill="1" applyBorder="1" applyProtection="1">
      <alignment/>
      <protection locked="0"/>
    </xf>
    <xf numFmtId="49" fontId="6" fillId="0" borderId="21" xfId="24" applyNumberFormat="1" applyFont="1" applyFill="1" applyBorder="1" applyAlignment="1" applyProtection="1">
      <alignment horizontal="center"/>
      <protection locked="0"/>
    </xf>
    <xf numFmtId="49" fontId="6" fillId="0" borderId="12" xfId="24" applyNumberFormat="1" applyFont="1" applyFill="1" applyBorder="1" applyAlignment="1" applyProtection="1">
      <alignment horizontal="center"/>
      <protection locked="0"/>
    </xf>
    <xf numFmtId="49" fontId="6" fillId="0" borderId="25" xfId="24" applyNumberFormat="1" applyFont="1" applyFill="1" applyBorder="1" applyAlignment="1" applyProtection="1">
      <alignment horizontal="center"/>
      <protection locked="0"/>
    </xf>
    <xf numFmtId="7" fontId="57" fillId="0" borderId="0" xfId="22" applyNumberFormat="1" applyFont="1" applyBorder="1">
      <alignment/>
      <protection/>
    </xf>
    <xf numFmtId="8" fontId="2" fillId="0" borderId="33" xfId="24" applyNumberFormat="1" applyFont="1" applyBorder="1" applyAlignment="1" applyProtection="1">
      <alignment horizontal="right"/>
      <protection locked="0"/>
    </xf>
    <xf numFmtId="7" fontId="2" fillId="0" borderId="33" xfId="24" applyNumberFormat="1" applyFont="1" applyFill="1" applyBorder="1" applyAlignment="1" applyProtection="1">
      <alignment horizontal="right"/>
      <protection locked="0"/>
    </xf>
    <xf numFmtId="7" fontId="2" fillId="0" borderId="33" xfId="24" applyNumberFormat="1" applyFont="1" applyFill="1" applyBorder="1" applyAlignment="1" applyProtection="1">
      <alignment horizontal="right"/>
      <protection locked="0"/>
    </xf>
    <xf numFmtId="0" fontId="1" fillId="0" borderId="0" xfId="23">
      <alignment/>
      <protection/>
    </xf>
    <xf numFmtId="0" fontId="49" fillId="0" borderId="0" xfId="23" applyFont="1" applyAlignment="1">
      <alignment horizontal="right" vertical="top"/>
      <protection/>
    </xf>
    <xf numFmtId="0" fontId="8" fillId="0" borderId="0" xfId="23" applyFont="1">
      <alignment/>
      <protection/>
    </xf>
    <xf numFmtId="0" fontId="61" fillId="0" borderId="0" xfId="23" applyFont="1" applyAlignment="1">
      <alignment horizontal="centerContinuous"/>
      <protection/>
    </xf>
    <xf numFmtId="0" fontId="4" fillId="0" borderId="0" xfId="23" applyFont="1" applyFill="1" applyBorder="1" applyAlignment="1" applyProtection="1">
      <alignment horizontal="centerContinuous"/>
      <protection/>
    </xf>
    <xf numFmtId="0" fontId="10" fillId="0" borderId="0" xfId="23" applyFont="1" applyAlignment="1">
      <alignment horizontal="centerContinuous"/>
      <protection/>
    </xf>
    <xf numFmtId="0" fontId="10" fillId="0" borderId="0" xfId="23" applyFont="1">
      <alignment/>
      <protection/>
    </xf>
    <xf numFmtId="0" fontId="10" fillId="0" borderId="0" xfId="23" applyFont="1" applyAlignment="1">
      <alignment/>
      <protection/>
    </xf>
    <xf numFmtId="0" fontId="16" fillId="0" borderId="0" xfId="23" applyFont="1">
      <alignment/>
      <protection/>
    </xf>
    <xf numFmtId="0" fontId="16" fillId="0" borderId="0" xfId="23" applyFont="1" applyAlignment="1">
      <alignment horizontal="centerContinuous"/>
      <protection/>
    </xf>
    <xf numFmtId="0" fontId="16" fillId="0" borderId="0" xfId="23" applyFont="1" applyAlignment="1">
      <alignment/>
      <protection/>
    </xf>
    <xf numFmtId="0" fontId="11" fillId="0" borderId="0" xfId="23" applyFont="1">
      <alignment/>
      <protection/>
    </xf>
    <xf numFmtId="0" fontId="11" fillId="0" borderId="0" xfId="23" applyFont="1" applyAlignment="1">
      <alignment horizontal="centerContinuous"/>
      <protection/>
    </xf>
    <xf numFmtId="0" fontId="1" fillId="0" borderId="0" xfId="23" applyAlignment="1">
      <alignment horizontal="centerContinuous"/>
      <protection/>
    </xf>
    <xf numFmtId="0" fontId="1" fillId="0" borderId="0" xfId="23" applyAlignment="1">
      <alignment/>
      <protection/>
    </xf>
    <xf numFmtId="0" fontId="54" fillId="0" borderId="0" xfId="23" applyFont="1">
      <alignment/>
      <protection/>
    </xf>
    <xf numFmtId="0" fontId="54" fillId="0" borderId="0" xfId="23" applyFont="1" applyAlignment="1">
      <alignment horizontal="centerContinuous"/>
      <protection/>
    </xf>
    <xf numFmtId="0" fontId="1" fillId="0" borderId="3" xfId="23" applyBorder="1" applyAlignment="1">
      <alignment horizontal="centerContinuous"/>
      <protection/>
    </xf>
    <xf numFmtId="0" fontId="1" fillId="0" borderId="4" xfId="23" applyBorder="1" applyAlignment="1">
      <alignment horizontal="centerContinuous"/>
      <protection/>
    </xf>
    <xf numFmtId="0" fontId="1" fillId="0" borderId="5" xfId="23" applyBorder="1" applyAlignment="1">
      <alignment/>
      <protection/>
    </xf>
    <xf numFmtId="0" fontId="1" fillId="0" borderId="1" xfId="23" applyBorder="1">
      <alignment/>
      <protection/>
    </xf>
    <xf numFmtId="0" fontId="1" fillId="0" borderId="0" xfId="23" applyBorder="1">
      <alignment/>
      <protection/>
    </xf>
    <xf numFmtId="0" fontId="1" fillId="0" borderId="2" xfId="23" applyBorder="1" applyAlignment="1">
      <alignment/>
      <protection/>
    </xf>
    <xf numFmtId="0" fontId="17" fillId="0" borderId="0" xfId="23" applyFont="1" applyAlignment="1">
      <alignment horizontal="center" vertical="center"/>
      <protection/>
    </xf>
    <xf numFmtId="0" fontId="17" fillId="0" borderId="1" xfId="23" applyFont="1" applyBorder="1" applyAlignment="1">
      <alignment horizontal="center" vertical="center"/>
      <protection/>
    </xf>
    <xf numFmtId="0" fontId="17" fillId="0" borderId="8" xfId="23" applyFont="1" applyBorder="1" applyAlignment="1">
      <alignment horizontal="center" vertical="center"/>
      <protection/>
    </xf>
    <xf numFmtId="0" fontId="17" fillId="0" borderId="8" xfId="23" applyFont="1" applyBorder="1" applyAlignment="1">
      <alignment horizontal="center" vertical="center" wrapText="1"/>
      <protection/>
    </xf>
    <xf numFmtId="17" fontId="17" fillId="0" borderId="8" xfId="23" applyNumberFormat="1" applyFont="1" applyBorder="1" applyAlignment="1">
      <alignment horizontal="center" vertical="center"/>
      <protection/>
    </xf>
    <xf numFmtId="0" fontId="17" fillId="0" borderId="2" xfId="23" applyFont="1" applyBorder="1" applyAlignment="1">
      <alignment horizontal="center" vertical="center"/>
      <protection/>
    </xf>
    <xf numFmtId="0" fontId="63" fillId="0" borderId="0" xfId="23" applyFont="1" applyAlignment="1">
      <alignment vertical="center"/>
      <protection/>
    </xf>
    <xf numFmtId="0" fontId="63" fillId="0" borderId="1" xfId="23" applyFont="1" applyBorder="1" applyAlignment="1">
      <alignment vertical="center"/>
      <protection/>
    </xf>
    <xf numFmtId="0" fontId="63" fillId="0" borderId="22" xfId="23" applyFont="1" applyBorder="1" applyAlignment="1">
      <alignment vertical="center"/>
      <protection/>
    </xf>
    <xf numFmtId="0" fontId="63" fillId="0" borderId="11" xfId="23" applyFont="1" applyBorder="1" applyAlignment="1">
      <alignment vertical="center"/>
      <protection/>
    </xf>
    <xf numFmtId="0" fontId="63" fillId="2" borderId="22" xfId="23" applyFont="1" applyFill="1" applyBorder="1" applyAlignment="1">
      <alignment vertical="center"/>
      <protection/>
    </xf>
    <xf numFmtId="0" fontId="63" fillId="0" borderId="34" xfId="23" applyFont="1" applyFill="1" applyBorder="1" applyAlignment="1">
      <alignment vertical="center"/>
      <protection/>
    </xf>
    <xf numFmtId="0" fontId="63" fillId="0" borderId="2" xfId="23" applyFont="1" applyBorder="1" applyAlignment="1">
      <alignment vertical="center"/>
      <protection/>
    </xf>
    <xf numFmtId="0" fontId="63" fillId="1" borderId="23" xfId="23" applyFont="1" applyFill="1" applyBorder="1" applyAlignment="1">
      <alignment horizontal="center" vertical="center"/>
      <protection/>
    </xf>
    <xf numFmtId="0" fontId="63" fillId="1" borderId="11" xfId="23" applyFont="1" applyFill="1" applyBorder="1" applyAlignment="1">
      <alignment horizontal="center" vertical="center"/>
      <protection/>
    </xf>
    <xf numFmtId="0" fontId="63" fillId="2" borderId="22" xfId="23" applyFont="1" applyFill="1" applyBorder="1" applyAlignment="1">
      <alignment horizontal="center" vertical="center"/>
      <protection/>
    </xf>
    <xf numFmtId="0" fontId="63" fillId="0" borderId="26" xfId="23" applyFont="1" applyFill="1" applyBorder="1" applyAlignment="1">
      <alignment horizontal="center" vertical="center"/>
      <protection/>
    </xf>
    <xf numFmtId="0" fontId="63" fillId="0" borderId="35" xfId="23" applyFont="1" applyBorder="1" applyAlignment="1">
      <alignment horizontal="center" vertical="center"/>
      <protection/>
    </xf>
    <xf numFmtId="0" fontId="63" fillId="0" borderId="12" xfId="23" applyFont="1" applyBorder="1" applyAlignment="1">
      <alignment horizontal="center" vertical="center"/>
      <protection/>
    </xf>
    <xf numFmtId="0" fontId="63" fillId="2" borderId="36" xfId="23" applyFont="1" applyFill="1" applyBorder="1" applyAlignment="1">
      <alignment horizontal="center" vertical="center"/>
      <protection/>
    </xf>
    <xf numFmtId="0" fontId="63" fillId="1" borderId="35" xfId="23" applyFont="1" applyFill="1" applyBorder="1" applyAlignment="1">
      <alignment horizontal="center" vertical="center"/>
      <protection/>
    </xf>
    <xf numFmtId="0" fontId="63" fillId="1" borderId="12" xfId="23" applyFont="1" applyFill="1" applyBorder="1" applyAlignment="1">
      <alignment horizontal="center" vertical="center"/>
      <protection/>
    </xf>
    <xf numFmtId="0" fontId="63" fillId="0" borderId="35" xfId="23" applyFont="1" applyFill="1" applyBorder="1" applyAlignment="1">
      <alignment horizontal="center" vertical="center"/>
      <protection/>
    </xf>
    <xf numFmtId="0" fontId="63" fillId="14" borderId="35" xfId="23" applyFont="1" applyFill="1" applyBorder="1" applyAlignment="1">
      <alignment horizontal="center" vertical="center"/>
      <protection/>
    </xf>
    <xf numFmtId="0" fontId="63" fillId="15" borderId="35" xfId="23" applyFont="1" applyFill="1" applyBorder="1" applyAlignment="1">
      <alignment horizontal="center" vertical="center"/>
      <protection/>
    </xf>
    <xf numFmtId="0" fontId="63" fillId="14" borderId="12" xfId="23" applyFont="1" applyFill="1" applyBorder="1" applyAlignment="1">
      <alignment horizontal="center" vertical="center"/>
      <protection/>
    </xf>
    <xf numFmtId="0" fontId="63" fillId="15" borderId="12" xfId="23" applyFont="1" applyFill="1" applyBorder="1" applyAlignment="1">
      <alignment horizontal="center" vertical="center"/>
      <protection/>
    </xf>
    <xf numFmtId="0" fontId="63" fillId="0" borderId="37" xfId="23" applyFont="1" applyBorder="1" applyAlignment="1">
      <alignment horizontal="center" vertical="center"/>
      <protection/>
    </xf>
    <xf numFmtId="0" fontId="63" fillId="0" borderId="32" xfId="23" applyFont="1" applyBorder="1" applyAlignment="1">
      <alignment horizontal="center" vertical="center"/>
      <protection/>
    </xf>
    <xf numFmtId="0" fontId="63" fillId="2" borderId="38" xfId="23" applyFont="1" applyFill="1" applyBorder="1" applyAlignment="1">
      <alignment horizontal="center" vertical="center"/>
      <protection/>
    </xf>
    <xf numFmtId="0" fontId="63" fillId="0" borderId="0" xfId="23" applyFont="1" applyBorder="1" applyAlignment="1">
      <alignment horizontal="center" vertical="center"/>
      <protection/>
    </xf>
    <xf numFmtId="0" fontId="64" fillId="0" borderId="15" xfId="23" applyFont="1" applyBorder="1" applyAlignment="1" applyProtection="1">
      <alignment horizontal="right" vertical="center"/>
      <protection/>
    </xf>
    <xf numFmtId="184" fontId="65" fillId="0" borderId="8" xfId="23" applyNumberFormat="1" applyFont="1" applyBorder="1" applyAlignment="1">
      <alignment horizontal="center" vertical="center"/>
      <protection/>
    </xf>
    <xf numFmtId="0" fontId="66" fillId="0" borderId="0" xfId="23" applyFont="1" applyBorder="1" applyAlignment="1">
      <alignment horizontal="center" vertical="center"/>
      <protection/>
    </xf>
    <xf numFmtId="0" fontId="63" fillId="0" borderId="9" xfId="23" applyFont="1" applyFill="1" applyBorder="1" applyAlignment="1">
      <alignment horizontal="center" vertical="center"/>
      <protection/>
    </xf>
    <xf numFmtId="0" fontId="63" fillId="0" borderId="0" xfId="23" applyFont="1" applyBorder="1" applyAlignment="1">
      <alignment vertical="center"/>
      <protection/>
    </xf>
    <xf numFmtId="0" fontId="64" fillId="0" borderId="0" xfId="23" applyFont="1" applyAlignment="1">
      <alignment horizontal="right" vertical="center"/>
      <protection/>
    </xf>
    <xf numFmtId="0" fontId="63" fillId="0" borderId="8" xfId="23" applyFont="1" applyBorder="1" applyAlignment="1">
      <alignment horizontal="center" vertical="center"/>
      <protection/>
    </xf>
    <xf numFmtId="0" fontId="63" fillId="0" borderId="13" xfId="23" applyFont="1" applyFill="1" applyBorder="1" applyAlignment="1">
      <alignment horizontal="center" vertical="center"/>
      <protection/>
    </xf>
    <xf numFmtId="0" fontId="65" fillId="0" borderId="0" xfId="23" applyFont="1" applyBorder="1" applyAlignment="1">
      <alignment horizontal="center" vertical="center"/>
      <protection/>
    </xf>
    <xf numFmtId="17" fontId="64" fillId="0" borderId="0" xfId="23" applyNumberFormat="1" applyFont="1" applyBorder="1" applyAlignment="1">
      <alignment horizontal="right" vertical="center"/>
      <protection/>
    </xf>
    <xf numFmtId="2" fontId="64" fillId="16" borderId="8" xfId="23" applyNumberFormat="1" applyFont="1" applyFill="1" applyBorder="1" applyAlignment="1">
      <alignment horizontal="center" vertical="center"/>
      <protection/>
    </xf>
    <xf numFmtId="0" fontId="6" fillId="16" borderId="39" xfId="23" applyFont="1" applyFill="1" applyBorder="1">
      <alignment/>
      <protection/>
    </xf>
    <xf numFmtId="0" fontId="6" fillId="0" borderId="0" xfId="23" applyFont="1" applyBorder="1">
      <alignment/>
      <protection/>
    </xf>
    <xf numFmtId="0" fontId="3" fillId="0" borderId="0" xfId="23" applyFont="1" applyBorder="1" applyAlignment="1" applyProtection="1">
      <alignment horizontal="center"/>
      <protection/>
    </xf>
    <xf numFmtId="176" fontId="3" fillId="0" borderId="0" xfId="23" applyNumberFormat="1" applyFont="1" applyBorder="1" applyAlignment="1" applyProtection="1">
      <alignment horizontal="right"/>
      <protection/>
    </xf>
    <xf numFmtId="0" fontId="1" fillId="0" borderId="0" xfId="23" applyBorder="1" applyAlignment="1">
      <alignment horizontal="center"/>
      <protection/>
    </xf>
    <xf numFmtId="2" fontId="1" fillId="0" borderId="0" xfId="23" applyNumberFormat="1" applyBorder="1" applyAlignment="1">
      <alignment horizontal="center"/>
      <protection/>
    </xf>
    <xf numFmtId="2" fontId="1" fillId="0" borderId="2" xfId="23" applyNumberFormat="1" applyBorder="1" applyAlignment="1">
      <alignment horizontal="center"/>
      <protection/>
    </xf>
    <xf numFmtId="0" fontId="67" fillId="0" borderId="1" xfId="23" applyFont="1" applyBorder="1">
      <alignment/>
      <protection/>
    </xf>
    <xf numFmtId="0" fontId="68" fillId="0" borderId="39" xfId="23" applyFont="1" applyBorder="1" applyAlignment="1">
      <alignment horizontal="center" vertical="center"/>
      <protection/>
    </xf>
    <xf numFmtId="2" fontId="70" fillId="0" borderId="9" xfId="23" applyNumberFormat="1" applyFont="1" applyBorder="1" applyAlignment="1">
      <alignment horizontal="center"/>
      <protection/>
    </xf>
    <xf numFmtId="0" fontId="71" fillId="0" borderId="9" xfId="23" applyFont="1" applyBorder="1">
      <alignment/>
      <protection/>
    </xf>
    <xf numFmtId="0" fontId="1" fillId="0" borderId="9" xfId="23" applyBorder="1">
      <alignment/>
      <protection/>
    </xf>
    <xf numFmtId="0" fontId="1" fillId="0" borderId="7" xfId="23" applyBorder="1">
      <alignment/>
      <protection/>
    </xf>
    <xf numFmtId="0" fontId="1" fillId="0" borderId="2" xfId="23" applyBorder="1">
      <alignment/>
      <protection/>
    </xf>
    <xf numFmtId="0" fontId="67" fillId="0" borderId="16" xfId="23" applyFont="1" applyBorder="1">
      <alignment/>
      <protection/>
    </xf>
    <xf numFmtId="0" fontId="3" fillId="0" borderId="17" xfId="23" applyFont="1" applyBorder="1" applyAlignment="1" applyProtection="1">
      <alignment horizontal="left"/>
      <protection/>
    </xf>
    <xf numFmtId="0" fontId="6" fillId="0" borderId="17" xfId="23" applyFont="1" applyBorder="1">
      <alignment/>
      <protection/>
    </xf>
    <xf numFmtId="0" fontId="3" fillId="0" borderId="17" xfId="23" applyFont="1" applyBorder="1" applyAlignment="1">
      <alignment horizontal="center"/>
      <protection/>
    </xf>
    <xf numFmtId="1" fontId="72" fillId="0" borderId="17" xfId="23" applyNumberFormat="1" applyFont="1" applyBorder="1" applyAlignment="1" applyProtection="1">
      <alignment horizontal="center"/>
      <protection/>
    </xf>
    <xf numFmtId="0" fontId="1" fillId="0" borderId="17" xfId="23" applyBorder="1">
      <alignment/>
      <protection/>
    </xf>
    <xf numFmtId="0" fontId="1" fillId="0" borderId="18" xfId="23" applyBorder="1">
      <alignment/>
      <protection/>
    </xf>
    <xf numFmtId="0" fontId="1" fillId="0" borderId="0" xfId="23" applyAlignment="1">
      <alignment horizontal="center"/>
      <protection/>
    </xf>
    <xf numFmtId="179" fontId="1" fillId="0" borderId="0" xfId="23" applyNumberFormat="1" applyBorder="1" applyAlignment="1">
      <alignment horizontal="center"/>
      <protection/>
    </xf>
    <xf numFmtId="0" fontId="1" fillId="0" borderId="0" xfId="23" applyAlignment="1">
      <alignment horizontal="right"/>
      <protection/>
    </xf>
    <xf numFmtId="2" fontId="69" fillId="0" borderId="9" xfId="23" applyNumberFormat="1" applyFont="1" applyBorder="1" applyAlignment="1">
      <alignment horizontal="center"/>
      <protection/>
    </xf>
    <xf numFmtId="0" fontId="1" fillId="0" borderId="6" xfId="23" applyFont="1" applyBorder="1">
      <alignment/>
      <protection/>
    </xf>
    <xf numFmtId="0" fontId="17" fillId="0" borderId="6" xfId="23" applyFont="1" applyBorder="1" applyAlignment="1">
      <alignment horizontal="center" vertical="center"/>
      <protection/>
    </xf>
    <xf numFmtId="0" fontId="17" fillId="0" borderId="7" xfId="23" applyFont="1" applyBorder="1" applyAlignment="1">
      <alignment horizontal="center" vertical="center"/>
      <protection/>
    </xf>
    <xf numFmtId="0" fontId="62" fillId="0" borderId="1" xfId="23" applyFont="1" applyBorder="1" applyAlignment="1">
      <alignment horizontal="center"/>
      <protection/>
    </xf>
    <xf numFmtId="0" fontId="62" fillId="0" borderId="0" xfId="23" applyFont="1" applyBorder="1" applyAlignment="1">
      <alignment horizontal="center"/>
      <protection/>
    </xf>
    <xf numFmtId="0" fontId="62" fillId="0" borderId="2" xfId="23" applyFont="1" applyBorder="1" applyAlignment="1">
      <alignment horizontal="center"/>
      <protection/>
    </xf>
    <xf numFmtId="0" fontId="16" fillId="0" borderId="0" xfId="23" applyFont="1" applyAlignment="1">
      <alignment horizontal="center"/>
      <protection/>
    </xf>
    <xf numFmtId="0" fontId="52" fillId="0" borderId="0" xfId="23" applyFont="1" applyAlignment="1">
      <alignment horizontal="center"/>
      <protection/>
    </xf>
    <xf numFmtId="0" fontId="55" fillId="0" borderId="0" xfId="23" applyFont="1" applyAlignment="1">
      <alignment horizontal="center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N-EDS-ELP-SGE" xfId="21"/>
    <cellStyle name="Normal_PAFTT Anexo 28" xfId="22"/>
    <cellStyle name="Normal_T0002TBA" xfId="23"/>
    <cellStyle name="Normal_TRANSBA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990600</xdr:colOff>
      <xdr:row>0</xdr:row>
      <xdr:rowOff>0</xdr:rowOff>
    </xdr:from>
    <xdr:to>
      <xdr:col>1</xdr:col>
      <xdr:colOff>104775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990600</xdr:colOff>
      <xdr:row>0</xdr:row>
      <xdr:rowOff>0</xdr:rowOff>
    </xdr:from>
    <xdr:to>
      <xdr:col>1</xdr:col>
      <xdr:colOff>104775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990600</xdr:colOff>
      <xdr:row>0</xdr:row>
      <xdr:rowOff>0</xdr:rowOff>
    </xdr:from>
    <xdr:to>
      <xdr:col>1</xdr:col>
      <xdr:colOff>104775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257175</xdr:colOff>
      <xdr:row>1</xdr:row>
      <xdr:rowOff>381000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9525</xdr:rowOff>
    </xdr:from>
    <xdr:to>
      <xdr:col>1</xdr:col>
      <xdr:colOff>47625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9525</xdr:rowOff>
    </xdr:from>
    <xdr:to>
      <xdr:col>1</xdr:col>
      <xdr:colOff>47625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9525</xdr:rowOff>
    </xdr:from>
    <xdr:to>
      <xdr:col>1</xdr:col>
      <xdr:colOff>47625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9525</xdr:rowOff>
    </xdr:from>
    <xdr:to>
      <xdr:col>1</xdr:col>
      <xdr:colOff>47625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0</xdr:row>
      <xdr:rowOff>19050</xdr:rowOff>
    </xdr:from>
    <xdr:to>
      <xdr:col>1</xdr:col>
      <xdr:colOff>76200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0</xdr:row>
      <xdr:rowOff>19050</xdr:rowOff>
    </xdr:from>
    <xdr:to>
      <xdr:col>1</xdr:col>
      <xdr:colOff>76200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0</xdr:row>
      <xdr:rowOff>19050</xdr:rowOff>
    </xdr:from>
    <xdr:to>
      <xdr:col>1</xdr:col>
      <xdr:colOff>76200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19050</xdr:rowOff>
    </xdr:from>
    <xdr:to>
      <xdr:col>1</xdr:col>
      <xdr:colOff>485775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ba\TBASET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ATOS"/>
      <sheetName val="tasa"/>
    </sheetNames>
    <sheetDataSet>
      <sheetData sheetId="0">
        <row r="15">
          <cell r="CS15">
            <v>38412</v>
          </cell>
          <cell r="CT15">
            <v>38443</v>
          </cell>
          <cell r="CU15">
            <v>38473</v>
          </cell>
          <cell r="CV15">
            <v>38504</v>
          </cell>
          <cell r="CW15">
            <v>38534</v>
          </cell>
          <cell r="CX15">
            <v>38565</v>
          </cell>
          <cell r="CY15">
            <v>38596</v>
          </cell>
          <cell r="CZ15">
            <v>38626</v>
          </cell>
          <cell r="DA15">
            <v>38657</v>
          </cell>
          <cell r="DB15">
            <v>38687</v>
          </cell>
          <cell r="DC15">
            <v>38718</v>
          </cell>
          <cell r="DD15">
            <v>38749</v>
          </cell>
          <cell r="DE15">
            <v>38777</v>
          </cell>
        </row>
        <row r="17">
          <cell r="C17">
            <v>1</v>
          </cell>
          <cell r="D17">
            <v>1403</v>
          </cell>
          <cell r="E17" t="str">
            <v>BRAGADO - HENDERSON</v>
          </cell>
          <cell r="F17">
            <v>220</v>
          </cell>
          <cell r="G17">
            <v>177</v>
          </cell>
          <cell r="H17" t="str">
            <v>A</v>
          </cell>
          <cell r="CT17">
            <v>1</v>
          </cell>
          <cell r="DB17">
            <v>1</v>
          </cell>
        </row>
        <row r="18">
          <cell r="C18">
            <v>2</v>
          </cell>
          <cell r="D18" t="str">
            <v>CE-000</v>
          </cell>
          <cell r="E18" t="str">
            <v>AZUL - LAS FLORES</v>
          </cell>
          <cell r="F18">
            <v>132</v>
          </cell>
          <cell r="G18">
            <v>107</v>
          </cell>
          <cell r="H18" t="str">
            <v>C</v>
          </cell>
          <cell r="CS18" t="str">
            <v>XXXX</v>
          </cell>
          <cell r="CT18" t="str">
            <v>XXXX</v>
          </cell>
          <cell r="CU18" t="str">
            <v>XXXX</v>
          </cell>
          <cell r="CV18" t="str">
            <v>XXXX</v>
          </cell>
          <cell r="CW18" t="str">
            <v>XXXX</v>
          </cell>
          <cell r="CX18" t="str">
            <v>XXXX</v>
          </cell>
          <cell r="CY18" t="str">
            <v>XXXX</v>
          </cell>
          <cell r="CZ18" t="str">
            <v>XXXX</v>
          </cell>
          <cell r="DA18" t="str">
            <v>XXXX</v>
          </cell>
          <cell r="DB18" t="str">
            <v>XXXX</v>
          </cell>
          <cell r="DC18" t="str">
            <v>XXXX</v>
          </cell>
          <cell r="DD18" t="str">
            <v>XXXX</v>
          </cell>
        </row>
        <row r="19">
          <cell r="C19">
            <v>3</v>
          </cell>
          <cell r="D19">
            <v>1534</v>
          </cell>
          <cell r="E19" t="str">
            <v>BAHIA BLANCA - NORTE II</v>
          </cell>
          <cell r="F19">
            <v>132</v>
          </cell>
          <cell r="G19">
            <v>19</v>
          </cell>
          <cell r="H19" t="str">
            <v>C</v>
          </cell>
        </row>
        <row r="20">
          <cell r="C20">
            <v>4</v>
          </cell>
          <cell r="D20">
            <v>1532</v>
          </cell>
          <cell r="E20" t="str">
            <v>BAHIA BLANCA - P. LURO</v>
          </cell>
          <cell r="F20">
            <v>132</v>
          </cell>
          <cell r="G20">
            <v>141</v>
          </cell>
          <cell r="H20" t="str">
            <v>B</v>
          </cell>
          <cell r="CV20">
            <v>1</v>
          </cell>
          <cell r="DB20">
            <v>1</v>
          </cell>
        </row>
        <row r="21">
          <cell r="C21">
            <v>5</v>
          </cell>
          <cell r="D21">
            <v>1535</v>
          </cell>
          <cell r="E21" t="str">
            <v>BAHIA BLANCA - PETROQ. BAHIA BLANCA 1</v>
          </cell>
          <cell r="F21">
            <v>132</v>
          </cell>
          <cell r="G21">
            <v>29.8</v>
          </cell>
          <cell r="H21" t="str">
            <v>C</v>
          </cell>
          <cell r="DA21">
            <v>1</v>
          </cell>
        </row>
        <row r="22">
          <cell r="C22">
            <v>6</v>
          </cell>
          <cell r="D22">
            <v>1531</v>
          </cell>
          <cell r="E22" t="str">
            <v>BAHIA BLANCA - PRINGLES</v>
          </cell>
          <cell r="F22">
            <v>132</v>
          </cell>
          <cell r="G22">
            <v>109</v>
          </cell>
          <cell r="H22" t="str">
            <v>C</v>
          </cell>
          <cell r="CT22">
            <v>1</v>
          </cell>
          <cell r="CU22">
            <v>1</v>
          </cell>
          <cell r="CV22">
            <v>1</v>
          </cell>
          <cell r="DB22">
            <v>1</v>
          </cell>
          <cell r="DC22">
            <v>1</v>
          </cell>
        </row>
        <row r="23">
          <cell r="C23">
            <v>7</v>
          </cell>
          <cell r="D23">
            <v>1522</v>
          </cell>
          <cell r="E23" t="str">
            <v>BALCARCE - MAR DEL PLATA</v>
          </cell>
          <cell r="F23">
            <v>132</v>
          </cell>
          <cell r="G23">
            <v>62.9</v>
          </cell>
          <cell r="H23" t="str">
            <v>C</v>
          </cell>
          <cell r="CS23">
            <v>1</v>
          </cell>
          <cell r="DA23">
            <v>1</v>
          </cell>
        </row>
        <row r="24">
          <cell r="C24">
            <v>8</v>
          </cell>
          <cell r="D24">
            <v>1406</v>
          </cell>
          <cell r="E24" t="str">
            <v>BRAGADO - CHACABUCO</v>
          </cell>
          <cell r="F24">
            <v>132</v>
          </cell>
          <cell r="G24">
            <v>60.6</v>
          </cell>
          <cell r="H24" t="str">
            <v>B</v>
          </cell>
        </row>
        <row r="25">
          <cell r="C25">
            <v>9</v>
          </cell>
          <cell r="D25">
            <v>1404</v>
          </cell>
          <cell r="E25" t="str">
            <v>BRAGADO - CHIVILCOY</v>
          </cell>
          <cell r="F25">
            <v>132</v>
          </cell>
          <cell r="G25">
            <v>49</v>
          </cell>
          <cell r="H25" t="str">
            <v>B</v>
          </cell>
          <cell r="CV25">
            <v>1</v>
          </cell>
        </row>
        <row r="26">
          <cell r="C26">
            <v>10</v>
          </cell>
          <cell r="D26">
            <v>1405</v>
          </cell>
          <cell r="E26" t="str">
            <v>BRAGADO - SALADILLO</v>
          </cell>
          <cell r="F26">
            <v>132</v>
          </cell>
          <cell r="G26">
            <v>83.8</v>
          </cell>
          <cell r="H26" t="str">
            <v>B</v>
          </cell>
        </row>
        <row r="27">
          <cell r="C27">
            <v>11</v>
          </cell>
          <cell r="D27">
            <v>1454</v>
          </cell>
          <cell r="E27" t="str">
            <v>C. AVELLANEDA - OLAVARRIA VIEJA</v>
          </cell>
          <cell r="F27">
            <v>132</v>
          </cell>
          <cell r="G27">
            <v>6.3</v>
          </cell>
          <cell r="H27" t="str">
            <v>C</v>
          </cell>
        </row>
        <row r="28">
          <cell r="C28">
            <v>12</v>
          </cell>
          <cell r="D28">
            <v>2617</v>
          </cell>
          <cell r="E28" t="str">
            <v>C. PATAGONES - VIEDMA</v>
          </cell>
          <cell r="F28">
            <v>132</v>
          </cell>
          <cell r="G28">
            <v>2.7</v>
          </cell>
          <cell r="H28" t="str">
            <v>C</v>
          </cell>
          <cell r="CW28">
            <v>1</v>
          </cell>
          <cell r="CZ28">
            <v>1</v>
          </cell>
          <cell r="DD28">
            <v>1</v>
          </cell>
        </row>
        <row r="29">
          <cell r="C29">
            <v>13</v>
          </cell>
          <cell r="D29" t="str">
            <v>CE-000</v>
          </cell>
          <cell r="E29" t="str">
            <v>CAMPANA - NUEVA CAMPANA</v>
          </cell>
          <cell r="F29">
            <v>132</v>
          </cell>
          <cell r="G29">
            <v>6.5</v>
          </cell>
          <cell r="H29" t="str">
            <v>C</v>
          </cell>
          <cell r="CS29" t="str">
            <v>XXXX</v>
          </cell>
          <cell r="CT29" t="str">
            <v>XXXX</v>
          </cell>
          <cell r="CU29" t="str">
            <v>XXXX</v>
          </cell>
          <cell r="CV29" t="str">
            <v>XXXX</v>
          </cell>
          <cell r="CW29" t="str">
            <v>XXXX</v>
          </cell>
          <cell r="CX29" t="str">
            <v>XXXX</v>
          </cell>
          <cell r="CY29" t="str">
            <v>XXXX</v>
          </cell>
          <cell r="CZ29" t="str">
            <v>XXXX</v>
          </cell>
          <cell r="DA29" t="str">
            <v>XXXX</v>
          </cell>
          <cell r="DB29" t="str">
            <v>XXXX</v>
          </cell>
          <cell r="DC29" t="str">
            <v>XXXX</v>
          </cell>
          <cell r="DD29" t="str">
            <v>XXXX</v>
          </cell>
        </row>
        <row r="30">
          <cell r="C30">
            <v>14</v>
          </cell>
          <cell r="D30">
            <v>1432</v>
          </cell>
          <cell r="E30" t="str">
            <v>CAMPANA - SIDERCA</v>
          </cell>
          <cell r="F30">
            <v>132</v>
          </cell>
          <cell r="G30">
            <v>0.3</v>
          </cell>
          <cell r="H30" t="str">
            <v>C</v>
          </cell>
        </row>
        <row r="31">
          <cell r="C31">
            <v>15</v>
          </cell>
          <cell r="D31">
            <v>1428</v>
          </cell>
          <cell r="E31" t="str">
            <v>CAMPANA - ZARATE</v>
          </cell>
          <cell r="F31">
            <v>132</v>
          </cell>
          <cell r="G31">
            <v>9.4</v>
          </cell>
          <cell r="H31" t="str">
            <v>C</v>
          </cell>
          <cell r="CU31">
            <v>1</v>
          </cell>
          <cell r="CZ31">
            <v>1</v>
          </cell>
          <cell r="DA31">
            <v>1</v>
          </cell>
        </row>
        <row r="32">
          <cell r="C32">
            <v>16</v>
          </cell>
          <cell r="D32">
            <v>1438</v>
          </cell>
          <cell r="E32" t="str">
            <v>CHASCOMUS - VERONICA</v>
          </cell>
          <cell r="F32">
            <v>132</v>
          </cell>
          <cell r="G32">
            <v>70.8</v>
          </cell>
          <cell r="H32" t="str">
            <v>B</v>
          </cell>
        </row>
        <row r="33">
          <cell r="C33">
            <v>17</v>
          </cell>
          <cell r="D33">
            <v>1409</v>
          </cell>
          <cell r="E33" t="str">
            <v>CHIVILCOY - MERCEDES B.A.</v>
          </cell>
          <cell r="F33">
            <v>132</v>
          </cell>
          <cell r="G33">
            <v>69.1</v>
          </cell>
          <cell r="H33" t="str">
            <v>C</v>
          </cell>
          <cell r="CV33">
            <v>1</v>
          </cell>
        </row>
        <row r="34">
          <cell r="C34">
            <v>18</v>
          </cell>
          <cell r="D34">
            <v>1539</v>
          </cell>
          <cell r="E34" t="str">
            <v>CNEL. DORREGO - BAHIA BLANCA</v>
          </cell>
          <cell r="F34">
            <v>132</v>
          </cell>
          <cell r="G34">
            <v>77.5</v>
          </cell>
          <cell r="H34" t="str">
            <v>C</v>
          </cell>
        </row>
        <row r="35">
          <cell r="C35">
            <v>19</v>
          </cell>
          <cell r="D35">
            <v>1538</v>
          </cell>
          <cell r="E35" t="str">
            <v>CNEL. DORREGO - TRES ARROYOS</v>
          </cell>
          <cell r="F35">
            <v>132</v>
          </cell>
          <cell r="G35">
            <v>99</v>
          </cell>
          <cell r="H35" t="str">
            <v>C</v>
          </cell>
          <cell r="CZ35">
            <v>1</v>
          </cell>
        </row>
        <row r="36">
          <cell r="C36">
            <v>20</v>
          </cell>
          <cell r="D36">
            <v>1537</v>
          </cell>
          <cell r="E36" t="str">
            <v>CNEL. SUAREZ - PIGUE</v>
          </cell>
          <cell r="F36">
            <v>132</v>
          </cell>
          <cell r="G36">
            <v>47.6</v>
          </cell>
          <cell r="H36" t="str">
            <v>C</v>
          </cell>
        </row>
        <row r="37">
          <cell r="C37">
            <v>21</v>
          </cell>
          <cell r="D37">
            <v>1437</v>
          </cell>
          <cell r="E37" t="str">
            <v>DOLORES - CHASCOMUS</v>
          </cell>
          <cell r="F37">
            <v>132</v>
          </cell>
          <cell r="G37">
            <v>87.4</v>
          </cell>
          <cell r="H37" t="str">
            <v>C</v>
          </cell>
          <cell r="CV37">
            <v>1</v>
          </cell>
          <cell r="CW37">
            <v>1</v>
          </cell>
          <cell r="CX37">
            <v>1</v>
          </cell>
          <cell r="DC37">
            <v>1</v>
          </cell>
        </row>
        <row r="38">
          <cell r="C38">
            <v>22</v>
          </cell>
          <cell r="D38" t="str">
            <v>CE-000</v>
          </cell>
          <cell r="E38" t="str">
            <v>EASTMAN T - EASTMAN</v>
          </cell>
          <cell r="F38">
            <v>132</v>
          </cell>
          <cell r="G38">
            <v>6.5</v>
          </cell>
          <cell r="H38" t="str">
            <v>C</v>
          </cell>
          <cell r="CS38" t="str">
            <v>XXXX</v>
          </cell>
          <cell r="CT38" t="str">
            <v>XXXX</v>
          </cell>
          <cell r="CU38" t="str">
            <v>XXXX</v>
          </cell>
          <cell r="CV38" t="str">
            <v>XXXX</v>
          </cell>
          <cell r="CW38" t="str">
            <v>XXXX</v>
          </cell>
          <cell r="CX38" t="str">
            <v>XXXX</v>
          </cell>
          <cell r="CY38" t="str">
            <v>XXXX</v>
          </cell>
          <cell r="CZ38" t="str">
            <v>XXXX</v>
          </cell>
          <cell r="DA38" t="str">
            <v>XXXX</v>
          </cell>
          <cell r="DB38" t="str">
            <v>XXXX</v>
          </cell>
          <cell r="DC38" t="str">
            <v>XXXX</v>
          </cell>
          <cell r="DD38" t="str">
            <v>XXXX</v>
          </cell>
        </row>
        <row r="39">
          <cell r="C39">
            <v>23</v>
          </cell>
          <cell r="D39">
            <v>1516</v>
          </cell>
          <cell r="E39" t="str">
            <v>GONZALEZ CHAVEZ - NECOCHEA</v>
          </cell>
          <cell r="F39">
            <v>132</v>
          </cell>
          <cell r="G39">
            <v>134.8</v>
          </cell>
          <cell r="H39" t="str">
            <v>A</v>
          </cell>
          <cell r="CT39">
            <v>1</v>
          </cell>
          <cell r="CV39">
            <v>4</v>
          </cell>
          <cell r="CX39">
            <v>1</v>
          </cell>
          <cell r="CZ39">
            <v>1</v>
          </cell>
        </row>
        <row r="40">
          <cell r="C40">
            <v>24</v>
          </cell>
          <cell r="D40">
            <v>1515</v>
          </cell>
          <cell r="E40" t="str">
            <v>GONZALEZ CHAVEZ - TRES ARROYOS</v>
          </cell>
          <cell r="F40">
            <v>132</v>
          </cell>
          <cell r="G40">
            <v>47</v>
          </cell>
          <cell r="H40" t="str">
            <v>C</v>
          </cell>
          <cell r="CX40">
            <v>2</v>
          </cell>
          <cell r="DD40">
            <v>2</v>
          </cell>
        </row>
        <row r="41">
          <cell r="C41">
            <v>25</v>
          </cell>
          <cell r="D41">
            <v>1444</v>
          </cell>
          <cell r="E41" t="str">
            <v>GRAL. MADARIAGA - LAS ARMAS</v>
          </cell>
          <cell r="F41">
            <v>132</v>
          </cell>
          <cell r="G41">
            <v>64.4</v>
          </cell>
          <cell r="H41" t="str">
            <v>C</v>
          </cell>
          <cell r="CX41">
            <v>1</v>
          </cell>
          <cell r="CZ41">
            <v>1</v>
          </cell>
        </row>
        <row r="42">
          <cell r="C42">
            <v>26</v>
          </cell>
          <cell r="D42">
            <v>1401</v>
          </cell>
          <cell r="E42" t="str">
            <v>HENDERSON - CNEL. SUAREZ</v>
          </cell>
          <cell r="F42">
            <v>132</v>
          </cell>
          <cell r="G42">
            <v>126.9</v>
          </cell>
          <cell r="H42" t="str">
            <v>C</v>
          </cell>
          <cell r="CS42">
            <v>1</v>
          </cell>
          <cell r="CT42">
            <v>1</v>
          </cell>
          <cell r="CU42">
            <v>1</v>
          </cell>
          <cell r="CZ42">
            <v>1</v>
          </cell>
          <cell r="DA42">
            <v>1</v>
          </cell>
          <cell r="DC42">
            <v>1</v>
          </cell>
        </row>
        <row r="43">
          <cell r="C43">
            <v>27</v>
          </cell>
          <cell r="D43" t="str">
            <v>C-001</v>
          </cell>
          <cell r="E43" t="str">
            <v>JUNIN - IMSA - LINCOLN</v>
          </cell>
          <cell r="F43">
            <v>132</v>
          </cell>
          <cell r="G43">
            <v>70</v>
          </cell>
          <cell r="H43" t="str">
            <v>B</v>
          </cell>
        </row>
        <row r="44">
          <cell r="C44">
            <v>28</v>
          </cell>
          <cell r="D44">
            <v>1456</v>
          </cell>
          <cell r="E44" t="str">
            <v>LAPRIDA - PRINGLES</v>
          </cell>
          <cell r="F44">
            <v>132</v>
          </cell>
          <cell r="G44">
            <v>71.5</v>
          </cell>
          <cell r="H44" t="str">
            <v>C</v>
          </cell>
          <cell r="CZ44">
            <v>1</v>
          </cell>
        </row>
        <row r="45">
          <cell r="C45">
            <v>29</v>
          </cell>
          <cell r="D45">
            <v>1520</v>
          </cell>
          <cell r="E45" t="str">
            <v>LAS ARMAS - DOLORES</v>
          </cell>
          <cell r="F45">
            <v>132</v>
          </cell>
          <cell r="G45">
            <v>88.2</v>
          </cell>
          <cell r="H45" t="str">
            <v>C</v>
          </cell>
        </row>
        <row r="46">
          <cell r="C46">
            <v>30</v>
          </cell>
          <cell r="D46">
            <v>1521</v>
          </cell>
          <cell r="E46" t="str">
            <v>LAS ARMAS - TANDIL</v>
          </cell>
          <cell r="F46">
            <v>132</v>
          </cell>
          <cell r="G46">
            <v>122.2</v>
          </cell>
          <cell r="H46" t="str">
            <v>C</v>
          </cell>
          <cell r="CX46">
            <v>1</v>
          </cell>
        </row>
        <row r="47">
          <cell r="C47">
            <v>31</v>
          </cell>
          <cell r="D47" t="str">
            <v>CE-000</v>
          </cell>
          <cell r="E47" t="str">
            <v>LAS FLORES - MONTE</v>
          </cell>
          <cell r="F47">
            <v>132</v>
          </cell>
          <cell r="G47">
            <v>86.8</v>
          </cell>
          <cell r="H47" t="str">
            <v>C</v>
          </cell>
          <cell r="CS47" t="str">
            <v>XXXX</v>
          </cell>
          <cell r="CT47" t="str">
            <v>XXXX</v>
          </cell>
          <cell r="CU47" t="str">
            <v>XXXX</v>
          </cell>
          <cell r="CV47" t="str">
            <v>XXXX</v>
          </cell>
          <cell r="CW47" t="str">
            <v>XXXX</v>
          </cell>
          <cell r="CX47" t="str">
            <v>XXXX</v>
          </cell>
          <cell r="CY47" t="str">
            <v>XXXX</v>
          </cell>
          <cell r="CZ47" t="str">
            <v>XXXX</v>
          </cell>
          <cell r="DA47" t="str">
            <v>XXXX</v>
          </cell>
          <cell r="DB47" t="str">
            <v>XXXX</v>
          </cell>
          <cell r="DC47" t="str">
            <v>XXXX</v>
          </cell>
          <cell r="DD47" t="str">
            <v>XXXX</v>
          </cell>
        </row>
        <row r="48">
          <cell r="C48">
            <v>32</v>
          </cell>
          <cell r="D48">
            <v>1416</v>
          </cell>
          <cell r="E48" t="str">
            <v>LINCOLN - BRAGADO</v>
          </cell>
          <cell r="F48">
            <v>132</v>
          </cell>
          <cell r="G48">
            <v>109.4</v>
          </cell>
          <cell r="H48" t="str">
            <v>C</v>
          </cell>
          <cell r="DB48">
            <v>1</v>
          </cell>
        </row>
        <row r="49">
          <cell r="C49">
            <v>33</v>
          </cell>
          <cell r="D49">
            <v>1453</v>
          </cell>
          <cell r="E49" t="str">
            <v>LOMA NEGRA - C. AVELLANEDA</v>
          </cell>
          <cell r="F49">
            <v>132</v>
          </cell>
          <cell r="G49">
            <v>5.3</v>
          </cell>
          <cell r="H49" t="str">
            <v>C</v>
          </cell>
        </row>
        <row r="50">
          <cell r="C50">
            <v>34</v>
          </cell>
          <cell r="D50">
            <v>1452</v>
          </cell>
          <cell r="E50" t="str">
            <v>LOMA NEGRA - OLAVARRIA</v>
          </cell>
          <cell r="F50">
            <v>132</v>
          </cell>
          <cell r="G50">
            <v>41.7</v>
          </cell>
          <cell r="H50" t="str">
            <v>C</v>
          </cell>
        </row>
        <row r="51">
          <cell r="C51">
            <v>35</v>
          </cell>
          <cell r="D51">
            <v>2620</v>
          </cell>
          <cell r="E51" t="str">
            <v>LUJAN - MORÓN 1</v>
          </cell>
          <cell r="F51">
            <v>132</v>
          </cell>
          <cell r="G51">
            <v>43</v>
          </cell>
          <cell r="H51" t="str">
            <v>A</v>
          </cell>
          <cell r="CX51">
            <v>1</v>
          </cell>
        </row>
        <row r="52">
          <cell r="C52">
            <v>36</v>
          </cell>
          <cell r="D52">
            <v>2621</v>
          </cell>
          <cell r="E52" t="str">
            <v>LUJAN - MORÓN 2</v>
          </cell>
          <cell r="F52">
            <v>132</v>
          </cell>
          <cell r="G52">
            <v>43</v>
          </cell>
          <cell r="H52" t="str">
            <v>A</v>
          </cell>
          <cell r="CU52">
            <v>1</v>
          </cell>
        </row>
        <row r="53">
          <cell r="C53">
            <v>37</v>
          </cell>
          <cell r="D53">
            <v>1442</v>
          </cell>
          <cell r="E53" t="str">
            <v>MAR DE AJO - PINAMAR</v>
          </cell>
          <cell r="F53">
            <v>132</v>
          </cell>
          <cell r="G53">
            <v>46.4</v>
          </cell>
          <cell r="H53" t="str">
            <v>C</v>
          </cell>
          <cell r="CT53">
            <v>1</v>
          </cell>
          <cell r="CX53">
            <v>1</v>
          </cell>
          <cell r="DD53">
            <v>1</v>
          </cell>
        </row>
        <row r="54">
          <cell r="C54">
            <v>38</v>
          </cell>
          <cell r="D54">
            <v>1525</v>
          </cell>
          <cell r="E54" t="str">
            <v>MAR DEL PLATA - MIRAMAR</v>
          </cell>
          <cell r="F54">
            <v>132</v>
          </cell>
          <cell r="G54">
            <v>49.9</v>
          </cell>
          <cell r="H54" t="str">
            <v>C</v>
          </cell>
          <cell r="CZ54">
            <v>2</v>
          </cell>
        </row>
        <row r="55">
          <cell r="C55">
            <v>39</v>
          </cell>
          <cell r="D55" t="str">
            <v>CE-002</v>
          </cell>
          <cell r="E55" t="str">
            <v>MAR DEL PLATA - QUEQUEN -NECOCHEA</v>
          </cell>
          <cell r="F55">
            <v>132</v>
          </cell>
          <cell r="G55">
            <v>129</v>
          </cell>
          <cell r="H55" t="str">
            <v>B</v>
          </cell>
        </row>
        <row r="56">
          <cell r="C56">
            <v>40</v>
          </cell>
          <cell r="D56">
            <v>1410</v>
          </cell>
          <cell r="E56" t="str">
            <v>MERCEDES B.A. - LUJAN</v>
          </cell>
          <cell r="F56">
            <v>132</v>
          </cell>
          <cell r="G56">
            <v>41.3</v>
          </cell>
          <cell r="H56" t="str">
            <v>B</v>
          </cell>
          <cell r="CV56">
            <v>1</v>
          </cell>
        </row>
        <row r="57">
          <cell r="C57">
            <v>41</v>
          </cell>
          <cell r="D57">
            <v>1529</v>
          </cell>
          <cell r="E57" t="str">
            <v>MIRAMAR - NECOCHEA</v>
          </cell>
          <cell r="F57">
            <v>132</v>
          </cell>
          <cell r="G57">
            <v>97.5</v>
          </cell>
          <cell r="H57" t="str">
            <v>A</v>
          </cell>
          <cell r="CZ57">
            <v>1</v>
          </cell>
        </row>
        <row r="58">
          <cell r="C58">
            <v>42</v>
          </cell>
          <cell r="D58">
            <v>1417</v>
          </cell>
          <cell r="E58" t="str">
            <v>MONTE - CHASCOMUS</v>
          </cell>
          <cell r="F58">
            <v>132</v>
          </cell>
          <cell r="G58">
            <v>114</v>
          </cell>
          <cell r="H58" t="str">
            <v>C</v>
          </cell>
          <cell r="CT58">
            <v>1</v>
          </cell>
        </row>
        <row r="59">
          <cell r="C59">
            <v>43</v>
          </cell>
          <cell r="D59">
            <v>1545</v>
          </cell>
          <cell r="E59" t="str">
            <v>NORTE II - PETROQ. BAHIA BLANCA</v>
          </cell>
          <cell r="F59">
            <v>132</v>
          </cell>
          <cell r="G59">
            <v>30</v>
          </cell>
          <cell r="H59" t="str">
            <v>C</v>
          </cell>
          <cell r="CZ59">
            <v>1</v>
          </cell>
          <cell r="DD59">
            <v>1</v>
          </cell>
        </row>
        <row r="60">
          <cell r="C60">
            <v>44</v>
          </cell>
          <cell r="D60">
            <v>2648</v>
          </cell>
          <cell r="E60" t="str">
            <v>NUEVA CAMPANA - SIDERCA 1</v>
          </cell>
          <cell r="F60">
            <v>132</v>
          </cell>
          <cell r="G60">
            <v>3.2</v>
          </cell>
          <cell r="H60" t="str">
            <v>C</v>
          </cell>
          <cell r="CU60">
            <v>1</v>
          </cell>
        </row>
        <row r="61">
          <cell r="C61">
            <v>45</v>
          </cell>
          <cell r="D61" t="str">
            <v>CE-000</v>
          </cell>
          <cell r="E61" t="str">
            <v>NUEVA CAMPANA - ZARATE</v>
          </cell>
          <cell r="F61">
            <v>132</v>
          </cell>
          <cell r="G61">
            <v>10.6</v>
          </cell>
          <cell r="H61" t="str">
            <v>C</v>
          </cell>
          <cell r="CS61" t="str">
            <v>XXXX</v>
          </cell>
          <cell r="CT61" t="str">
            <v>XXXX</v>
          </cell>
          <cell r="CU61" t="str">
            <v>XXXX</v>
          </cell>
          <cell r="CV61" t="str">
            <v>XXXX</v>
          </cell>
          <cell r="CW61" t="str">
            <v>XXXX</v>
          </cell>
          <cell r="CX61" t="str">
            <v>XXXX</v>
          </cell>
          <cell r="CY61" t="str">
            <v>XXXX</v>
          </cell>
          <cell r="CZ61" t="str">
            <v>XXXX</v>
          </cell>
          <cell r="DA61" t="str">
            <v>XXXX</v>
          </cell>
          <cell r="DB61" t="str">
            <v>XXXX</v>
          </cell>
          <cell r="DC61" t="str">
            <v>XXXX</v>
          </cell>
          <cell r="DD61" t="str">
            <v>XXXX</v>
          </cell>
        </row>
        <row r="62">
          <cell r="C62">
            <v>46</v>
          </cell>
          <cell r="D62">
            <v>1433</v>
          </cell>
          <cell r="E62" t="str">
            <v>NUEVA CAMPANA - SIDERCA "0"</v>
          </cell>
          <cell r="F62">
            <v>132</v>
          </cell>
          <cell r="G62">
            <v>2.2</v>
          </cell>
          <cell r="H62" t="str">
            <v>C</v>
          </cell>
        </row>
        <row r="63">
          <cell r="C63">
            <v>47</v>
          </cell>
          <cell r="D63">
            <v>1450</v>
          </cell>
          <cell r="E63" t="str">
            <v>OLAVARRIA - AZUL</v>
          </cell>
          <cell r="F63">
            <v>132</v>
          </cell>
          <cell r="G63">
            <v>51.4</v>
          </cell>
          <cell r="H63" t="str">
            <v>C</v>
          </cell>
          <cell r="DA63">
            <v>1</v>
          </cell>
          <cell r="DD63">
            <v>1</v>
          </cell>
        </row>
        <row r="64">
          <cell r="C64">
            <v>48</v>
          </cell>
          <cell r="D64" t="str">
            <v>CE-000</v>
          </cell>
          <cell r="E64" t="str">
            <v>OLAVARRIA - GONZALEZ CHAVEZ</v>
          </cell>
          <cell r="F64">
            <v>132</v>
          </cell>
          <cell r="G64">
            <v>152</v>
          </cell>
          <cell r="H64" t="str">
            <v>C</v>
          </cell>
          <cell r="CS64" t="str">
            <v>XXXX</v>
          </cell>
          <cell r="CT64" t="str">
            <v>XXXX</v>
          </cell>
          <cell r="CU64" t="str">
            <v>XXXX</v>
          </cell>
          <cell r="CV64" t="str">
            <v>XXXX</v>
          </cell>
          <cell r="CW64" t="str">
            <v>XXXX</v>
          </cell>
          <cell r="CX64" t="str">
            <v>XXXX</v>
          </cell>
          <cell r="CY64" t="str">
            <v>XXXX</v>
          </cell>
          <cell r="CZ64" t="str">
            <v>XXXX</v>
          </cell>
          <cell r="DA64" t="str">
            <v>XXXX</v>
          </cell>
          <cell r="DB64" t="str">
            <v>XXXX</v>
          </cell>
          <cell r="DC64" t="str">
            <v>XXXX</v>
          </cell>
          <cell r="DD64" t="str">
            <v>XXXX</v>
          </cell>
        </row>
        <row r="65">
          <cell r="C65">
            <v>49</v>
          </cell>
          <cell r="D65">
            <v>1446</v>
          </cell>
          <cell r="E65" t="str">
            <v>OLAVARRIA - HENDERSON</v>
          </cell>
          <cell r="F65">
            <v>132</v>
          </cell>
          <cell r="G65">
            <v>120.6</v>
          </cell>
          <cell r="H65" t="str">
            <v>C</v>
          </cell>
          <cell r="CU65">
            <v>1</v>
          </cell>
          <cell r="CX65">
            <v>1</v>
          </cell>
          <cell r="DC65">
            <v>1</v>
          </cell>
        </row>
        <row r="66">
          <cell r="C66">
            <v>50</v>
          </cell>
          <cell r="D66" t="str">
            <v>CE-000</v>
          </cell>
          <cell r="E66" t="str">
            <v>OLAVARRIA - LAPRIDA</v>
          </cell>
          <cell r="F66">
            <v>132</v>
          </cell>
          <cell r="G66">
            <v>99.7</v>
          </cell>
          <cell r="H66" t="str">
            <v>C</v>
          </cell>
        </row>
        <row r="67">
          <cell r="C67">
            <v>51</v>
          </cell>
          <cell r="D67">
            <v>1449</v>
          </cell>
          <cell r="E67" t="str">
            <v>OLAVARRIA - TANDIL</v>
          </cell>
          <cell r="F67">
            <v>132</v>
          </cell>
          <cell r="G67">
            <v>133.2</v>
          </cell>
          <cell r="H67" t="str">
            <v>A</v>
          </cell>
          <cell r="CY67">
            <v>1</v>
          </cell>
        </row>
        <row r="68">
          <cell r="C68">
            <v>52</v>
          </cell>
          <cell r="D68">
            <v>1451</v>
          </cell>
          <cell r="E68" t="str">
            <v>OLAVARRIA VIEJA - OLAVARRIA</v>
          </cell>
          <cell r="F68">
            <v>132</v>
          </cell>
          <cell r="G68">
            <v>31.2</v>
          </cell>
          <cell r="H68" t="str">
            <v>C</v>
          </cell>
        </row>
        <row r="69">
          <cell r="C69">
            <v>53</v>
          </cell>
          <cell r="D69">
            <v>1533</v>
          </cell>
          <cell r="E69" t="str">
            <v>P. LURO - C. PATAGONES</v>
          </cell>
          <cell r="F69">
            <v>132</v>
          </cell>
          <cell r="G69">
            <v>151</v>
          </cell>
          <cell r="H69" t="str">
            <v>C</v>
          </cell>
        </row>
        <row r="70">
          <cell r="C70">
            <v>54</v>
          </cell>
          <cell r="D70">
            <v>2740</v>
          </cell>
          <cell r="E70" t="str">
            <v>PERGAMINO - RAMALLO</v>
          </cell>
          <cell r="F70">
            <v>132</v>
          </cell>
          <cell r="G70">
            <v>66.8</v>
          </cell>
          <cell r="H70" t="str">
            <v>C</v>
          </cell>
          <cell r="DB70">
            <v>1</v>
          </cell>
        </row>
        <row r="71">
          <cell r="C71">
            <v>55</v>
          </cell>
          <cell r="D71">
            <v>1420</v>
          </cell>
          <cell r="E71" t="str">
            <v>PERGAMINO - ROJAS</v>
          </cell>
          <cell r="F71">
            <v>132</v>
          </cell>
          <cell r="G71">
            <v>36</v>
          </cell>
          <cell r="H71" t="str">
            <v>C</v>
          </cell>
          <cell r="DA71">
            <v>1</v>
          </cell>
        </row>
        <row r="72">
          <cell r="C72">
            <v>56</v>
          </cell>
          <cell r="D72">
            <v>1419</v>
          </cell>
          <cell r="E72" t="str">
            <v>PERGAMINO - SAN NICOLAS</v>
          </cell>
          <cell r="F72">
            <v>132</v>
          </cell>
          <cell r="G72">
            <v>70.8</v>
          </cell>
          <cell r="H72" t="str">
            <v>C</v>
          </cell>
        </row>
        <row r="73">
          <cell r="C73">
            <v>57</v>
          </cell>
          <cell r="D73">
            <v>1546</v>
          </cell>
          <cell r="E73" t="str">
            <v>PETROQ. BAHIA BLANCA - URBANA BB</v>
          </cell>
          <cell r="F73">
            <v>132</v>
          </cell>
          <cell r="G73">
            <v>3.2</v>
          </cell>
          <cell r="H73" t="str">
            <v>C</v>
          </cell>
        </row>
        <row r="74">
          <cell r="C74">
            <v>58</v>
          </cell>
          <cell r="E74" t="str">
            <v>C. PIEDRABUENA - ING. WHITE</v>
          </cell>
          <cell r="F74">
            <v>132</v>
          </cell>
          <cell r="G74">
            <v>1.1</v>
          </cell>
          <cell r="H74" t="str">
            <v>C</v>
          </cell>
        </row>
        <row r="75">
          <cell r="C75">
            <v>59</v>
          </cell>
          <cell r="D75">
            <v>2616</v>
          </cell>
          <cell r="E75" t="str">
            <v>PIGUE - GUATRACHE</v>
          </cell>
          <cell r="F75">
            <v>132</v>
          </cell>
          <cell r="G75">
            <v>102</v>
          </cell>
          <cell r="H75" t="str">
            <v>C</v>
          </cell>
        </row>
        <row r="76">
          <cell r="C76">
            <v>60</v>
          </cell>
          <cell r="D76" t="str">
            <v>CE-004</v>
          </cell>
          <cell r="E76" t="str">
            <v>PIGÜE - TORNQUIST - BAHIA BLANCA</v>
          </cell>
          <cell r="F76">
            <v>132</v>
          </cell>
          <cell r="G76">
            <v>132.3</v>
          </cell>
          <cell r="H76" t="str">
            <v>C</v>
          </cell>
          <cell r="CX76">
            <v>1</v>
          </cell>
        </row>
        <row r="77">
          <cell r="C77">
            <v>61</v>
          </cell>
          <cell r="D77">
            <v>1443</v>
          </cell>
          <cell r="E77" t="str">
            <v>PINAMAR - VILLA GESELL</v>
          </cell>
          <cell r="F77">
            <v>132</v>
          </cell>
          <cell r="G77">
            <v>16.3</v>
          </cell>
          <cell r="H77" t="str">
            <v>C</v>
          </cell>
          <cell r="CV77">
            <v>1</v>
          </cell>
        </row>
        <row r="78">
          <cell r="C78">
            <v>62</v>
          </cell>
          <cell r="D78">
            <v>1543</v>
          </cell>
          <cell r="E78" t="str">
            <v>PUNTA ALTA - BAHIA BLANCA</v>
          </cell>
          <cell r="F78">
            <v>132</v>
          </cell>
          <cell r="G78">
            <v>24.1</v>
          </cell>
          <cell r="H78" t="str">
            <v>C</v>
          </cell>
        </row>
        <row r="79">
          <cell r="C79">
            <v>63</v>
          </cell>
          <cell r="D79">
            <v>1544</v>
          </cell>
          <cell r="E79" t="str">
            <v>PUNTA ALTA - C. PIEDRABUENA</v>
          </cell>
          <cell r="F79">
            <v>132</v>
          </cell>
          <cell r="G79">
            <v>25</v>
          </cell>
          <cell r="H79" t="str">
            <v>C</v>
          </cell>
        </row>
        <row r="80">
          <cell r="C80">
            <v>64</v>
          </cell>
          <cell r="D80">
            <v>2741</v>
          </cell>
          <cell r="E80" t="str">
            <v>RAMALLO - URBANA SAN NICOLAS</v>
          </cell>
          <cell r="F80">
            <v>132</v>
          </cell>
          <cell r="G80">
            <v>13</v>
          </cell>
          <cell r="H80" t="str">
            <v>C</v>
          </cell>
          <cell r="CZ80">
            <v>1</v>
          </cell>
        </row>
        <row r="81">
          <cell r="C81">
            <v>65</v>
          </cell>
          <cell r="D81">
            <v>1418</v>
          </cell>
          <cell r="E81" t="str">
            <v>ROJAS - JUNIN</v>
          </cell>
          <cell r="F81">
            <v>132</v>
          </cell>
          <cell r="G81">
            <v>47.7</v>
          </cell>
          <cell r="H81" t="str">
            <v>C</v>
          </cell>
          <cell r="CY81">
            <v>1</v>
          </cell>
        </row>
        <row r="82">
          <cell r="C82">
            <v>66</v>
          </cell>
          <cell r="D82">
            <v>1407</v>
          </cell>
          <cell r="E82" t="str">
            <v>SALADILLO - LAS FLORES</v>
          </cell>
          <cell r="F82">
            <v>132</v>
          </cell>
          <cell r="G82">
            <v>76.3</v>
          </cell>
          <cell r="H82" t="str">
            <v>C</v>
          </cell>
          <cell r="CS82">
            <v>1</v>
          </cell>
          <cell r="CZ82">
            <v>1</v>
          </cell>
          <cell r="DA82">
            <v>1</v>
          </cell>
          <cell r="DC82">
            <v>1</v>
          </cell>
          <cell r="DD82">
            <v>1</v>
          </cell>
        </row>
        <row r="83">
          <cell r="C83">
            <v>67</v>
          </cell>
          <cell r="D83">
            <v>1439</v>
          </cell>
          <cell r="E83" t="str">
            <v>SAN CLEMENTE - DOLORES</v>
          </cell>
          <cell r="F83">
            <v>132</v>
          </cell>
          <cell r="G83">
            <v>102.6</v>
          </cell>
          <cell r="H83" t="str">
            <v>C</v>
          </cell>
        </row>
        <row r="84">
          <cell r="C84">
            <v>68</v>
          </cell>
          <cell r="D84" t="str">
            <v>C-000</v>
          </cell>
          <cell r="E84" t="str">
            <v>SAN CLEMENTE - MAR DEL TUYÚ - MAR DE AJÓ</v>
          </cell>
          <cell r="F84">
            <v>132</v>
          </cell>
          <cell r="G84">
            <v>39</v>
          </cell>
          <cell r="H84" t="str">
            <v>B</v>
          </cell>
          <cell r="CS84" t="str">
            <v>XXXX</v>
          </cell>
          <cell r="CT84" t="str">
            <v>XXXX</v>
          </cell>
          <cell r="CU84" t="str">
            <v>XXXX</v>
          </cell>
          <cell r="CV84" t="str">
            <v>XXXX</v>
          </cell>
          <cell r="CW84" t="str">
            <v>XXXX</v>
          </cell>
          <cell r="CX84" t="str">
            <v>XXXX</v>
          </cell>
          <cell r="CY84" t="str">
            <v>XXXX</v>
          </cell>
          <cell r="CZ84" t="str">
            <v>XXXX</v>
          </cell>
          <cell r="DA84" t="str">
            <v>XXXX</v>
          </cell>
          <cell r="DB84" t="str">
            <v>XXXX</v>
          </cell>
          <cell r="DC84" t="str">
            <v>XXXX</v>
          </cell>
          <cell r="DD84" t="str">
            <v>XXXX</v>
          </cell>
        </row>
        <row r="85">
          <cell r="C85">
            <v>69</v>
          </cell>
          <cell r="D85">
            <v>4293</v>
          </cell>
          <cell r="E85" t="str">
            <v>SAN CLEMENTE - LAS TONINAS</v>
          </cell>
          <cell r="F85">
            <v>132</v>
          </cell>
          <cell r="G85">
            <v>14.6</v>
          </cell>
          <cell r="H85" t="str">
            <v>B</v>
          </cell>
        </row>
        <row r="86">
          <cell r="C86">
            <v>70</v>
          </cell>
          <cell r="D86" t="str">
            <v>CE-003</v>
          </cell>
          <cell r="E86" t="str">
            <v>LAS TONINAS-MAR DEL TUYU-MAR DE AJO</v>
          </cell>
          <cell r="F86">
            <v>132</v>
          </cell>
          <cell r="G86">
            <v>24.4</v>
          </cell>
          <cell r="H86" t="str">
            <v>B</v>
          </cell>
        </row>
        <row r="87">
          <cell r="C87">
            <v>71</v>
          </cell>
          <cell r="D87">
            <v>1999</v>
          </cell>
          <cell r="E87" t="str">
            <v>SAN NICOLÁS - VILLA CONSTITUCIÓN IND.</v>
          </cell>
          <cell r="F87">
            <v>132</v>
          </cell>
          <cell r="G87">
            <v>14.7</v>
          </cell>
          <cell r="H87" t="str">
            <v>C</v>
          </cell>
          <cell r="DD87">
            <v>1</v>
          </cell>
        </row>
        <row r="88">
          <cell r="C88">
            <v>72</v>
          </cell>
          <cell r="D88">
            <v>1997</v>
          </cell>
          <cell r="E88" t="str">
            <v>SAN NICOLÁS - VILLA CONSTITUCIÓN RES.</v>
          </cell>
          <cell r="F88">
            <v>132</v>
          </cell>
          <cell r="G88">
            <v>13.6</v>
          </cell>
          <cell r="H88" t="str">
            <v>B</v>
          </cell>
        </row>
        <row r="89">
          <cell r="C89">
            <v>73</v>
          </cell>
          <cell r="D89" t="str">
            <v>CE-000</v>
          </cell>
          <cell r="E89" t="str">
            <v>SAN NICOLAS EXTG - SAN NICOLAS</v>
          </cell>
          <cell r="F89">
            <v>132</v>
          </cell>
          <cell r="G89">
            <v>0.4</v>
          </cell>
          <cell r="H89" t="str">
            <v>C</v>
          </cell>
          <cell r="CS89" t="str">
            <v>XXXX</v>
          </cell>
          <cell r="CT89" t="str">
            <v>XXXX</v>
          </cell>
          <cell r="CU89" t="str">
            <v>XXXX</v>
          </cell>
          <cell r="CV89" t="str">
            <v>XXXX</v>
          </cell>
          <cell r="CW89" t="str">
            <v>XXXX</v>
          </cell>
          <cell r="CX89" t="str">
            <v>XXXX</v>
          </cell>
          <cell r="CY89" t="str">
            <v>XXXX</v>
          </cell>
          <cell r="CZ89" t="str">
            <v>XXXX</v>
          </cell>
          <cell r="DA89" t="str">
            <v>XXXX</v>
          </cell>
          <cell r="DB89" t="str">
            <v>XXXX</v>
          </cell>
          <cell r="DC89" t="str">
            <v>XXXX</v>
          </cell>
          <cell r="DD89" t="str">
            <v>XXXX</v>
          </cell>
        </row>
        <row r="90">
          <cell r="C90">
            <v>74</v>
          </cell>
          <cell r="D90">
            <v>2957</v>
          </cell>
          <cell r="E90" t="str">
            <v>SAN PEDRO - EASTMAN T</v>
          </cell>
          <cell r="F90">
            <v>132</v>
          </cell>
          <cell r="G90">
            <v>63.1</v>
          </cell>
          <cell r="H90" t="str">
            <v>C</v>
          </cell>
          <cell r="CT90">
            <v>1</v>
          </cell>
        </row>
        <row r="91">
          <cell r="C91">
            <v>75</v>
          </cell>
          <cell r="D91">
            <v>1427</v>
          </cell>
          <cell r="E91" t="str">
            <v>SAN PEDRO - PAPEL PRENSA</v>
          </cell>
          <cell r="F91">
            <v>132</v>
          </cell>
          <cell r="G91">
            <v>10.9</v>
          </cell>
          <cell r="H91" t="str">
            <v>B</v>
          </cell>
        </row>
        <row r="92">
          <cell r="C92">
            <v>76</v>
          </cell>
          <cell r="D92" t="str">
            <v>CE-000</v>
          </cell>
          <cell r="E92" t="str">
            <v>SAN PEDRO - SAN NICOLÁS</v>
          </cell>
          <cell r="F92">
            <v>132</v>
          </cell>
          <cell r="G92">
            <v>65</v>
          </cell>
          <cell r="H92" t="str">
            <v>C</v>
          </cell>
          <cell r="CS92" t="str">
            <v>XXXX</v>
          </cell>
          <cell r="CT92" t="str">
            <v>XXXX</v>
          </cell>
          <cell r="CU92" t="str">
            <v>XXXX</v>
          </cell>
          <cell r="CV92" t="str">
            <v>XXXX</v>
          </cell>
          <cell r="CW92" t="str">
            <v>XXXX</v>
          </cell>
          <cell r="CX92" t="str">
            <v>XXXX</v>
          </cell>
          <cell r="CY92" t="str">
            <v>XXXX</v>
          </cell>
          <cell r="CZ92" t="str">
            <v>XXXX</v>
          </cell>
          <cell r="DA92" t="str">
            <v>XXXX</v>
          </cell>
          <cell r="DB92" t="str">
            <v>XXXX</v>
          </cell>
          <cell r="DC92" t="str">
            <v>XXXX</v>
          </cell>
          <cell r="DD92" t="str">
            <v>XXXX</v>
          </cell>
        </row>
        <row r="93">
          <cell r="C93">
            <v>77</v>
          </cell>
          <cell r="D93">
            <v>4277</v>
          </cell>
          <cell r="E93" t="str">
            <v>SAN PEDRO - RAMALLO INDUSTRIAL</v>
          </cell>
          <cell r="F93">
            <v>132</v>
          </cell>
          <cell r="G93">
            <v>58</v>
          </cell>
          <cell r="H93" t="str">
            <v>C</v>
          </cell>
          <cell r="CT93">
            <v>1</v>
          </cell>
        </row>
        <row r="94">
          <cell r="C94">
            <v>78</v>
          </cell>
          <cell r="D94">
            <v>4278</v>
          </cell>
          <cell r="E94" t="str">
            <v>SAN NICOLÁS - RAMALLO INDUSTRIAL</v>
          </cell>
          <cell r="F94">
            <v>132</v>
          </cell>
          <cell r="G94">
            <v>23.5</v>
          </cell>
          <cell r="H94" t="str">
            <v>C</v>
          </cell>
        </row>
        <row r="95">
          <cell r="C95">
            <v>79</v>
          </cell>
          <cell r="D95">
            <v>1517</v>
          </cell>
          <cell r="E95" t="str">
            <v>TANDIL - BALCARCE</v>
          </cell>
          <cell r="F95">
            <v>132</v>
          </cell>
          <cell r="G95">
            <v>103.6</v>
          </cell>
          <cell r="H95" t="str">
            <v>C</v>
          </cell>
          <cell r="CU95">
            <v>1</v>
          </cell>
          <cell r="CW95">
            <v>1</v>
          </cell>
        </row>
        <row r="96">
          <cell r="C96">
            <v>80</v>
          </cell>
          <cell r="D96">
            <v>1519</v>
          </cell>
          <cell r="E96" t="str">
            <v>TANDIL - NECOCHEA</v>
          </cell>
          <cell r="F96">
            <v>132</v>
          </cell>
          <cell r="G96">
            <v>149.2</v>
          </cell>
          <cell r="H96" t="str">
            <v>C</v>
          </cell>
          <cell r="CS96">
            <v>1</v>
          </cell>
          <cell r="CU96">
            <v>2</v>
          </cell>
          <cell r="CV96">
            <v>1</v>
          </cell>
          <cell r="DA96">
            <v>1</v>
          </cell>
        </row>
        <row r="97">
          <cell r="C97">
            <v>81</v>
          </cell>
          <cell r="D97">
            <v>1518</v>
          </cell>
          <cell r="E97" t="str">
            <v>TANDIL - BARKER</v>
          </cell>
          <cell r="F97">
            <v>132</v>
          </cell>
          <cell r="G97">
            <v>47.7</v>
          </cell>
          <cell r="H97" t="str">
            <v>C</v>
          </cell>
        </row>
        <row r="98">
          <cell r="C98">
            <v>82</v>
          </cell>
          <cell r="D98">
            <v>2712</v>
          </cell>
          <cell r="E98" t="str">
            <v>TRENQUE LAUQUEN - GRAL. PICO</v>
          </cell>
          <cell r="F98">
            <v>132</v>
          </cell>
          <cell r="G98">
            <v>77</v>
          </cell>
          <cell r="H98" t="str">
            <v>C</v>
          </cell>
        </row>
        <row r="99">
          <cell r="C99">
            <v>83</v>
          </cell>
          <cell r="D99">
            <v>1402</v>
          </cell>
          <cell r="E99" t="str">
            <v>TRENQUE LAUQUEN - HENDERSON</v>
          </cell>
          <cell r="F99">
            <v>132</v>
          </cell>
          <cell r="G99">
            <v>105.4</v>
          </cell>
          <cell r="H99" t="str">
            <v>A</v>
          </cell>
          <cell r="CX99">
            <v>1</v>
          </cell>
        </row>
        <row r="100">
          <cell r="C100">
            <v>84</v>
          </cell>
          <cell r="D100">
            <v>1382</v>
          </cell>
          <cell r="E100" t="str">
            <v>URBANA SAN NICOLÁS - SAN NICOLAS</v>
          </cell>
          <cell r="F100">
            <v>132</v>
          </cell>
          <cell r="G100">
            <v>6.5</v>
          </cell>
          <cell r="H100" t="str">
            <v>C</v>
          </cell>
        </row>
        <row r="101">
          <cell r="C101">
            <v>85</v>
          </cell>
          <cell r="D101">
            <v>1547</v>
          </cell>
          <cell r="E101" t="str">
            <v>URBANA BB - C. PIEDRABUENA</v>
          </cell>
          <cell r="F101">
            <v>132</v>
          </cell>
          <cell r="G101">
            <v>1.9</v>
          </cell>
          <cell r="H101" t="str">
            <v>C</v>
          </cell>
        </row>
        <row r="102">
          <cell r="C102">
            <v>86</v>
          </cell>
          <cell r="D102">
            <v>1445</v>
          </cell>
          <cell r="E102" t="str">
            <v>VILLA GESELL - GRAL. MADARIAGA</v>
          </cell>
          <cell r="F102">
            <v>132</v>
          </cell>
          <cell r="G102">
            <v>35</v>
          </cell>
          <cell r="H102" t="str">
            <v>C</v>
          </cell>
        </row>
        <row r="103">
          <cell r="C103">
            <v>87</v>
          </cell>
          <cell r="D103">
            <v>2715</v>
          </cell>
          <cell r="E103" t="str">
            <v>VILLA LIA "T" - ANTONIO DE ARECO</v>
          </cell>
          <cell r="F103">
            <v>132</v>
          </cell>
          <cell r="G103">
            <v>18.4</v>
          </cell>
          <cell r="H103" t="str">
            <v>C</v>
          </cell>
          <cell r="CZ103">
            <v>1</v>
          </cell>
        </row>
        <row r="104">
          <cell r="C104">
            <v>88</v>
          </cell>
          <cell r="D104">
            <v>2714</v>
          </cell>
          <cell r="E104" t="str">
            <v>VILLA LIA "T" - NUEVA CAMPANA</v>
          </cell>
          <cell r="F104">
            <v>132</v>
          </cell>
          <cell r="G104">
            <v>35</v>
          </cell>
          <cell r="H104" t="str">
            <v>C</v>
          </cell>
          <cell r="CZ104">
            <v>1</v>
          </cell>
        </row>
        <row r="105">
          <cell r="C105">
            <v>89</v>
          </cell>
          <cell r="D105">
            <v>2713</v>
          </cell>
          <cell r="E105" t="str">
            <v>VILLA LIA "T" - VILLA LIA</v>
          </cell>
          <cell r="F105">
            <v>132</v>
          </cell>
          <cell r="G105">
            <v>8</v>
          </cell>
          <cell r="H105" t="str">
            <v>C</v>
          </cell>
          <cell r="CU105">
            <v>1</v>
          </cell>
          <cell r="CZ105">
            <v>1</v>
          </cell>
        </row>
        <row r="106">
          <cell r="C106">
            <v>90</v>
          </cell>
          <cell r="D106">
            <v>1424</v>
          </cell>
          <cell r="E106" t="str">
            <v>ZARATE - ATUCHA I</v>
          </cell>
          <cell r="F106">
            <v>132</v>
          </cell>
          <cell r="G106">
            <v>22.1</v>
          </cell>
          <cell r="H106" t="str">
            <v>C</v>
          </cell>
          <cell r="DC106">
            <v>1</v>
          </cell>
        </row>
        <row r="107">
          <cell r="C107">
            <v>91</v>
          </cell>
          <cell r="D107">
            <v>2955</v>
          </cell>
          <cell r="E107" t="str">
            <v>ZARATE - EASTMAN T</v>
          </cell>
          <cell r="F107">
            <v>132</v>
          </cell>
          <cell r="G107">
            <v>11</v>
          </cell>
          <cell r="H107" t="str">
            <v>C</v>
          </cell>
        </row>
        <row r="108">
          <cell r="C108">
            <v>92</v>
          </cell>
          <cell r="D108">
            <v>1423</v>
          </cell>
          <cell r="E108" t="str">
            <v>ZARATE - MATHEU</v>
          </cell>
          <cell r="F108">
            <v>132</v>
          </cell>
          <cell r="G108">
            <v>37.7</v>
          </cell>
          <cell r="H108" t="str">
            <v>C</v>
          </cell>
          <cell r="CU108">
            <v>1</v>
          </cell>
        </row>
        <row r="109">
          <cell r="C109">
            <v>93</v>
          </cell>
          <cell r="D109">
            <v>1434</v>
          </cell>
          <cell r="E109" t="str">
            <v>9 DE JULIO 66 - BRAGADO</v>
          </cell>
          <cell r="F109">
            <v>66</v>
          </cell>
          <cell r="G109">
            <v>54</v>
          </cell>
          <cell r="H109" t="str">
            <v>C</v>
          </cell>
          <cell r="CV109">
            <v>1</v>
          </cell>
          <cell r="CX109">
            <v>2</v>
          </cell>
          <cell r="CZ109">
            <v>1</v>
          </cell>
        </row>
        <row r="110">
          <cell r="C110">
            <v>94</v>
          </cell>
          <cell r="D110" t="str">
            <v>CE-000</v>
          </cell>
          <cell r="E110" t="str">
            <v>CAP. SARMIENTO - ANTONIO DE ARECO - LUJAN</v>
          </cell>
          <cell r="F110">
            <v>66</v>
          </cell>
          <cell r="G110">
            <v>81.3</v>
          </cell>
          <cell r="H110" t="str">
            <v>C</v>
          </cell>
          <cell r="CS110" t="str">
            <v>XXXX</v>
          </cell>
          <cell r="CT110" t="str">
            <v>XXXX</v>
          </cell>
          <cell r="CU110" t="str">
            <v>XXXX</v>
          </cell>
          <cell r="CV110" t="str">
            <v>XXXX</v>
          </cell>
          <cell r="CW110" t="str">
            <v>XXXX</v>
          </cell>
          <cell r="CX110" t="str">
            <v>XXXX</v>
          </cell>
          <cell r="CY110" t="str">
            <v>XXXX</v>
          </cell>
          <cell r="CZ110" t="str">
            <v>XXXX</v>
          </cell>
          <cell r="DA110" t="str">
            <v>XXXX</v>
          </cell>
          <cell r="DB110" t="str">
            <v>XXXX</v>
          </cell>
          <cell r="DC110" t="str">
            <v>XXXX</v>
          </cell>
          <cell r="DD110" t="str">
            <v>XXXX</v>
          </cell>
        </row>
        <row r="111">
          <cell r="C111">
            <v>95</v>
          </cell>
          <cell r="D111">
            <v>1421</v>
          </cell>
          <cell r="E111" t="str">
            <v>ARRECIFES - CAP. SARMIENTO</v>
          </cell>
          <cell r="F111">
            <v>66</v>
          </cell>
          <cell r="G111">
            <v>31.9</v>
          </cell>
          <cell r="H111" t="str">
            <v>C</v>
          </cell>
        </row>
        <row r="112">
          <cell r="C112">
            <v>96</v>
          </cell>
          <cell r="D112">
            <v>1536</v>
          </cell>
          <cell r="E112" t="str">
            <v>CARLOS CASARES - 9 DE JULIO 66</v>
          </cell>
          <cell r="F112">
            <v>66</v>
          </cell>
          <cell r="G112">
            <v>46.8</v>
          </cell>
          <cell r="H112" t="str">
            <v>C</v>
          </cell>
          <cell r="CW112">
            <v>1</v>
          </cell>
          <cell r="CY112">
            <v>2</v>
          </cell>
          <cell r="DB112">
            <v>1</v>
          </cell>
          <cell r="DC112">
            <v>1</v>
          </cell>
        </row>
        <row r="113">
          <cell r="C113">
            <v>97</v>
          </cell>
          <cell r="D113">
            <v>1530</v>
          </cell>
          <cell r="E113" t="str">
            <v>PEHUAJO - CARLOS CASARES</v>
          </cell>
          <cell r="F113">
            <v>66</v>
          </cell>
          <cell r="G113">
            <v>53.1</v>
          </cell>
          <cell r="H113" t="str">
            <v>C</v>
          </cell>
          <cell r="CW113">
            <v>1</v>
          </cell>
          <cell r="DB113">
            <v>2</v>
          </cell>
        </row>
        <row r="114">
          <cell r="C114">
            <v>98</v>
          </cell>
          <cell r="D114">
            <v>1441</v>
          </cell>
          <cell r="E114" t="str">
            <v>PERGAMINO - ARRECIFES</v>
          </cell>
          <cell r="F114">
            <v>66</v>
          </cell>
          <cell r="G114">
            <v>43.8</v>
          </cell>
          <cell r="H114" t="str">
            <v>B</v>
          </cell>
          <cell r="CW114">
            <v>1</v>
          </cell>
          <cell r="DA114">
            <v>1</v>
          </cell>
          <cell r="DC114">
            <v>1</v>
          </cell>
        </row>
        <row r="115">
          <cell r="C115">
            <v>99</v>
          </cell>
          <cell r="D115">
            <v>1436</v>
          </cell>
          <cell r="E115" t="str">
            <v>TRENQUE LAUQUEN - PEHUAJO</v>
          </cell>
          <cell r="F115">
            <v>66</v>
          </cell>
          <cell r="G115">
            <v>80.1</v>
          </cell>
          <cell r="H115" t="str">
            <v>B</v>
          </cell>
          <cell r="CX115">
            <v>1</v>
          </cell>
        </row>
        <row r="116">
          <cell r="C116">
            <v>100</v>
          </cell>
          <cell r="D116">
            <v>3556</v>
          </cell>
          <cell r="E116" t="str">
            <v>NUEVA CAMPANA - MINETTI</v>
          </cell>
          <cell r="F116">
            <v>132</v>
          </cell>
          <cell r="G116">
            <v>5</v>
          </cell>
          <cell r="H116" t="str">
            <v>C</v>
          </cell>
          <cell r="CU116">
            <v>2</v>
          </cell>
        </row>
        <row r="117">
          <cell r="C117">
            <v>101</v>
          </cell>
          <cell r="D117">
            <v>3557</v>
          </cell>
          <cell r="E117" t="str">
            <v>MINETTI - ZARATE</v>
          </cell>
          <cell r="F117">
            <v>132</v>
          </cell>
          <cell r="G117">
            <v>7</v>
          </cell>
          <cell r="H117" t="str">
            <v>C</v>
          </cell>
        </row>
        <row r="118">
          <cell r="C118">
            <v>102</v>
          </cell>
          <cell r="D118">
            <v>3285</v>
          </cell>
          <cell r="E118" t="str">
            <v>EASTMAN T - PROTISA</v>
          </cell>
          <cell r="F118">
            <v>132</v>
          </cell>
          <cell r="G118">
            <v>5.5</v>
          </cell>
          <cell r="H118" t="str">
            <v>C</v>
          </cell>
        </row>
        <row r="119">
          <cell r="C119">
            <v>103</v>
          </cell>
          <cell r="D119">
            <v>3286</v>
          </cell>
          <cell r="E119" t="str">
            <v>PROTISA - EASTMAN</v>
          </cell>
          <cell r="F119">
            <v>132</v>
          </cell>
          <cell r="G119">
            <v>1</v>
          </cell>
          <cell r="H119" t="str">
            <v>C</v>
          </cell>
        </row>
        <row r="120">
          <cell r="C120">
            <v>104</v>
          </cell>
          <cell r="D120">
            <v>3482</v>
          </cell>
          <cell r="E120" t="str">
            <v>BAHIA BLANCA - PETROQ. BAHIA BLANCA 2</v>
          </cell>
          <cell r="F120">
            <v>132</v>
          </cell>
          <cell r="G120">
            <v>29.8</v>
          </cell>
          <cell r="H120" t="str">
            <v>C</v>
          </cell>
        </row>
        <row r="121">
          <cell r="C121">
            <v>105</v>
          </cell>
          <cell r="D121">
            <v>3483</v>
          </cell>
          <cell r="E121" t="str">
            <v>BAHIA BLANCA - PETROQ. BAHIA BLANCA 3</v>
          </cell>
          <cell r="F121">
            <v>132</v>
          </cell>
          <cell r="G121">
            <v>29.8</v>
          </cell>
          <cell r="H121" t="str">
            <v>C</v>
          </cell>
          <cell r="DC121">
            <v>1</v>
          </cell>
        </row>
        <row r="122">
          <cell r="C122">
            <v>106</v>
          </cell>
          <cell r="D122">
            <v>3541</v>
          </cell>
          <cell r="E122" t="str">
            <v>PETROQ. BAHIA BLANCA - PROFERTIL</v>
          </cell>
          <cell r="F122">
            <v>132</v>
          </cell>
          <cell r="G122">
            <v>1.8</v>
          </cell>
          <cell r="H122" t="str">
            <v>C</v>
          </cell>
          <cell r="DA122">
            <v>1</v>
          </cell>
        </row>
        <row r="123">
          <cell r="C123">
            <v>107</v>
          </cell>
          <cell r="D123">
            <v>3575</v>
          </cell>
          <cell r="E123" t="str">
            <v>NUEVA CAMPANA - PRAXAIR</v>
          </cell>
          <cell r="F123">
            <v>132</v>
          </cell>
          <cell r="G123">
            <v>6.1</v>
          </cell>
          <cell r="H123" t="str">
            <v>C</v>
          </cell>
          <cell r="CU123">
            <v>1</v>
          </cell>
          <cell r="CZ123">
            <v>1</v>
          </cell>
          <cell r="DC123">
            <v>1</v>
          </cell>
        </row>
        <row r="124">
          <cell r="C124">
            <v>108</v>
          </cell>
          <cell r="D124">
            <v>3576</v>
          </cell>
          <cell r="E124" t="str">
            <v>PRAXAIR - CAMPANA</v>
          </cell>
          <cell r="F124">
            <v>132</v>
          </cell>
          <cell r="G124">
            <v>1.1</v>
          </cell>
          <cell r="H124" t="str">
            <v>C</v>
          </cell>
          <cell r="DC124">
            <v>1</v>
          </cell>
        </row>
        <row r="125">
          <cell r="C125">
            <v>109</v>
          </cell>
          <cell r="D125">
            <v>3596</v>
          </cell>
          <cell r="E125" t="str">
            <v>PUNTA ALTA - CORONEL ROSALES</v>
          </cell>
          <cell r="F125">
            <v>132</v>
          </cell>
          <cell r="G125">
            <v>4.1</v>
          </cell>
          <cell r="H125" t="str">
            <v>C</v>
          </cell>
        </row>
        <row r="126">
          <cell r="C126">
            <v>110</v>
          </cell>
          <cell r="D126">
            <v>3535</v>
          </cell>
          <cell r="E126" t="str">
            <v>PAPEL PRENSA - BARADERO</v>
          </cell>
          <cell r="F126">
            <v>132</v>
          </cell>
          <cell r="G126">
            <v>24</v>
          </cell>
          <cell r="H126" t="str">
            <v>C</v>
          </cell>
        </row>
        <row r="127">
          <cell r="C127">
            <v>111</v>
          </cell>
          <cell r="D127">
            <v>3715</v>
          </cell>
          <cell r="E127" t="str">
            <v>SALTO - BA CHACABUCO</v>
          </cell>
          <cell r="F127">
            <v>132</v>
          </cell>
          <cell r="G127">
            <v>60.1</v>
          </cell>
          <cell r="H127" t="str">
            <v>C</v>
          </cell>
        </row>
        <row r="128">
          <cell r="C128">
            <v>112</v>
          </cell>
          <cell r="D128">
            <v>3689</v>
          </cell>
          <cell r="E128" t="str">
            <v>LA PAMPITA - LAPRIDA</v>
          </cell>
          <cell r="F128">
            <v>132</v>
          </cell>
          <cell r="G128">
            <v>72.2</v>
          </cell>
          <cell r="H128" t="str">
            <v>C</v>
          </cell>
          <cell r="CX128">
            <v>1</v>
          </cell>
          <cell r="CZ128">
            <v>1</v>
          </cell>
          <cell r="DC128">
            <v>1</v>
          </cell>
        </row>
        <row r="129">
          <cell r="C129">
            <v>113</v>
          </cell>
          <cell r="D129">
            <v>3690</v>
          </cell>
          <cell r="E129" t="str">
            <v>OLAVARRIA - LA PAMPITA</v>
          </cell>
          <cell r="F129">
            <v>132</v>
          </cell>
          <cell r="G129">
            <v>27.5</v>
          </cell>
          <cell r="H129" t="str">
            <v>C</v>
          </cell>
        </row>
        <row r="130">
          <cell r="C130">
            <v>114</v>
          </cell>
          <cell r="D130">
            <v>3796</v>
          </cell>
          <cell r="E130" t="str">
            <v>C. SARMIENTO - S.A. DE ARECO</v>
          </cell>
          <cell r="F130">
            <v>66</v>
          </cell>
          <cell r="G130">
            <v>31.5</v>
          </cell>
          <cell r="H130" t="str">
            <v>C</v>
          </cell>
        </row>
        <row r="131">
          <cell r="C131">
            <v>115</v>
          </cell>
          <cell r="D131">
            <v>3797</v>
          </cell>
          <cell r="E131" t="str">
            <v>S.A. DE ARECO - LUJAN BAS</v>
          </cell>
          <cell r="F131">
            <v>66</v>
          </cell>
          <cell r="G131">
            <v>49.8</v>
          </cell>
          <cell r="H131" t="str">
            <v>C</v>
          </cell>
        </row>
        <row r="132">
          <cell r="C132">
            <v>116</v>
          </cell>
          <cell r="D132">
            <v>3829</v>
          </cell>
          <cell r="E132" t="str">
            <v>OLAVARRIA - BARKER</v>
          </cell>
          <cell r="F132">
            <v>132</v>
          </cell>
          <cell r="G132">
            <v>139.4</v>
          </cell>
          <cell r="H132" t="str">
            <v>C</v>
          </cell>
          <cell r="DC132">
            <v>2</v>
          </cell>
        </row>
        <row r="133">
          <cell r="C133">
            <v>117</v>
          </cell>
          <cell r="D133">
            <v>4067</v>
          </cell>
          <cell r="E133" t="str">
            <v>CHILLAR - OLAVARRIA </v>
          </cell>
          <cell r="F133">
            <v>132</v>
          </cell>
          <cell r="G133">
            <v>89.1</v>
          </cell>
          <cell r="H133" t="str">
            <v>C</v>
          </cell>
          <cell r="CT133">
            <v>1</v>
          </cell>
        </row>
        <row r="134">
          <cell r="C134">
            <v>118</v>
          </cell>
          <cell r="D134">
            <v>4070</v>
          </cell>
          <cell r="E134" t="str">
            <v>CHILLAR  - GONZALEZ CHAVES</v>
          </cell>
          <cell r="F134">
            <v>132</v>
          </cell>
          <cell r="G134">
            <v>73.7</v>
          </cell>
          <cell r="H134" t="str">
            <v>C</v>
          </cell>
          <cell r="CX134">
            <v>1</v>
          </cell>
        </row>
        <row r="135">
          <cell r="C135">
            <v>119</v>
          </cell>
          <cell r="D135">
            <v>4077</v>
          </cell>
          <cell r="E135" t="str">
            <v>CACHARI - RAUCH</v>
          </cell>
          <cell r="F135">
            <v>132</v>
          </cell>
          <cell r="G135">
            <v>19.6</v>
          </cell>
          <cell r="H135" t="str">
            <v>C</v>
          </cell>
          <cell r="DA135">
            <v>1</v>
          </cell>
        </row>
        <row r="136">
          <cell r="C136">
            <v>120</v>
          </cell>
          <cell r="D136">
            <v>4075</v>
          </cell>
          <cell r="E136" t="str">
            <v>AZUL - CACHARI</v>
          </cell>
          <cell r="F136">
            <v>132</v>
          </cell>
          <cell r="G136">
            <v>55.7</v>
          </cell>
          <cell r="H136" t="str">
            <v>C</v>
          </cell>
          <cell r="CT136">
            <v>1</v>
          </cell>
          <cell r="DA136">
            <v>1</v>
          </cell>
        </row>
        <row r="137">
          <cell r="C137">
            <v>121</v>
          </cell>
          <cell r="D137">
            <v>4076</v>
          </cell>
          <cell r="E137" t="str">
            <v>CACHARI - LAS FLORES</v>
          </cell>
          <cell r="F137">
            <v>132</v>
          </cell>
          <cell r="G137">
            <v>51.3</v>
          </cell>
          <cell r="H137" t="str">
            <v>C</v>
          </cell>
          <cell r="CZ137">
            <v>1</v>
          </cell>
        </row>
        <row r="138">
          <cell r="C138">
            <v>122</v>
          </cell>
          <cell r="D138">
            <v>4074</v>
          </cell>
          <cell r="E138" t="str">
            <v>INDIO RICO - PRINGLES</v>
          </cell>
          <cell r="F138">
            <v>132</v>
          </cell>
          <cell r="G138">
            <v>44.4</v>
          </cell>
          <cell r="H138" t="str">
            <v>C</v>
          </cell>
        </row>
        <row r="139">
          <cell r="C139">
            <v>123</v>
          </cell>
          <cell r="D139">
            <v>4096</v>
          </cell>
          <cell r="E139" t="str">
            <v>MONTE - ROSAS</v>
          </cell>
          <cell r="F139">
            <v>132</v>
          </cell>
          <cell r="G139">
            <v>58.4</v>
          </cell>
          <cell r="H139" t="str">
            <v>C</v>
          </cell>
          <cell r="CT139">
            <v>1</v>
          </cell>
        </row>
        <row r="140">
          <cell r="C140">
            <v>124</v>
          </cell>
          <cell r="D140">
            <v>4097</v>
          </cell>
          <cell r="E140" t="str">
            <v>ROSAS - NEWTON</v>
          </cell>
          <cell r="F140">
            <v>132</v>
          </cell>
          <cell r="G140">
            <v>11</v>
          </cell>
          <cell r="H140" t="str">
            <v>C</v>
          </cell>
        </row>
        <row r="141">
          <cell r="C141">
            <v>125</v>
          </cell>
          <cell r="D141">
            <v>4095</v>
          </cell>
          <cell r="E141" t="str">
            <v>LAS FLORES - ROSAS</v>
          </cell>
          <cell r="F141">
            <v>132</v>
          </cell>
          <cell r="G141">
            <v>28.4</v>
          </cell>
          <cell r="H141" t="str">
            <v>C</v>
          </cell>
        </row>
        <row r="149">
          <cell r="CS149">
            <v>1.52</v>
          </cell>
          <cell r="CT149">
            <v>1.47</v>
          </cell>
          <cell r="CU149">
            <v>1.57</v>
          </cell>
          <cell r="CV149">
            <v>1.62</v>
          </cell>
          <cell r="CW149">
            <v>1.79</v>
          </cell>
          <cell r="CX149">
            <v>1.74</v>
          </cell>
          <cell r="CY149">
            <v>1.61</v>
          </cell>
          <cell r="CZ149">
            <v>1.59</v>
          </cell>
          <cell r="DA149">
            <v>1.87</v>
          </cell>
          <cell r="DB149">
            <v>2.01</v>
          </cell>
          <cell r="DC149">
            <v>2.05</v>
          </cell>
          <cell r="DD149">
            <v>2.1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31"/>
  <sheetViews>
    <sheetView tabSelected="1" zoomScale="50" zoomScaleNormal="50" workbookViewId="0" topLeftCell="A1">
      <selection activeCell="A24" sqref="A24"/>
    </sheetView>
  </sheetViews>
  <sheetFormatPr defaultColWidth="11.421875" defaultRowHeight="12.75"/>
  <cols>
    <col min="1" max="1" width="25.7109375" style="363" customWidth="1"/>
    <col min="2" max="2" width="7.7109375" style="363" customWidth="1"/>
    <col min="3" max="3" width="10.8515625" style="363" customWidth="1"/>
    <col min="4" max="4" width="6.7109375" style="363" customWidth="1"/>
    <col min="5" max="5" width="17.8515625" style="363" customWidth="1"/>
    <col min="6" max="6" width="16.7109375" style="363" customWidth="1"/>
    <col min="7" max="7" width="19.00390625" style="363" bestFit="1" customWidth="1"/>
    <col min="8" max="8" width="6.28125" style="363" customWidth="1"/>
    <col min="9" max="9" width="19.8515625" style="363" customWidth="1"/>
    <col min="10" max="10" width="14.28125" style="363" customWidth="1"/>
    <col min="11" max="11" width="15.7109375" style="363" customWidth="1"/>
    <col min="12" max="16384" width="11.421875" style="363" customWidth="1"/>
  </cols>
  <sheetData>
    <row r="1" spans="2:11" s="358" customFormat="1" ht="26.25">
      <c r="B1" s="359"/>
      <c r="K1" s="360"/>
    </row>
    <row r="2" spans="2:10" s="358" customFormat="1" ht="26.25">
      <c r="B2" s="359" t="s">
        <v>644</v>
      </c>
      <c r="C2" s="361"/>
      <c r="D2" s="362"/>
      <c r="E2" s="362"/>
      <c r="F2" s="362"/>
      <c r="G2" s="362"/>
      <c r="H2" s="362"/>
      <c r="I2" s="362"/>
      <c r="J2" s="362"/>
    </row>
    <row r="3" spans="3:10" ht="12.75">
      <c r="C3" s="364"/>
      <c r="D3" s="365"/>
      <c r="E3" s="365"/>
      <c r="F3" s="365"/>
      <c r="G3" s="365"/>
      <c r="H3" s="365"/>
      <c r="I3" s="365"/>
      <c r="J3" s="365"/>
    </row>
    <row r="4" spans="1:11" s="368" customFormat="1" ht="11.25">
      <c r="A4" s="366" t="s">
        <v>355</v>
      </c>
      <c r="B4" s="367"/>
      <c r="D4" s="369"/>
      <c r="E4" s="369"/>
      <c r="F4" s="369"/>
      <c r="G4" s="369"/>
      <c r="H4" s="369"/>
      <c r="I4" s="369"/>
      <c r="J4" s="369"/>
      <c r="K4" s="369"/>
    </row>
    <row r="5" spans="1:11" s="368" customFormat="1" ht="11.25">
      <c r="A5" s="366" t="s">
        <v>356</v>
      </c>
      <c r="B5" s="367"/>
      <c r="D5" s="369"/>
      <c r="E5" s="369"/>
      <c r="F5" s="369"/>
      <c r="G5" s="369"/>
      <c r="H5" s="369"/>
      <c r="I5" s="369"/>
      <c r="J5" s="369"/>
      <c r="K5" s="369"/>
    </row>
    <row r="6" spans="2:11" s="358" customFormat="1" ht="11.25" customHeight="1">
      <c r="B6" s="370"/>
      <c r="D6" s="371"/>
      <c r="E6" s="371"/>
      <c r="F6" s="371"/>
      <c r="G6" s="371"/>
      <c r="H6" s="371"/>
      <c r="I6" s="371"/>
      <c r="J6" s="371"/>
      <c r="K6" s="371"/>
    </row>
    <row r="7" spans="2:11" s="372" customFormat="1" ht="21">
      <c r="B7" s="373" t="s">
        <v>431</v>
      </c>
      <c r="C7" s="374"/>
      <c r="D7" s="375"/>
      <c r="E7" s="375"/>
      <c r="F7" s="375"/>
      <c r="G7" s="376"/>
      <c r="H7" s="376"/>
      <c r="I7" s="376"/>
      <c r="J7" s="376"/>
      <c r="K7" s="377"/>
    </row>
    <row r="8" spans="9:11" ht="12.75">
      <c r="I8" s="378"/>
      <c r="J8" s="378"/>
      <c r="K8" s="378"/>
    </row>
    <row r="9" spans="2:11" s="372" customFormat="1" ht="21">
      <c r="B9" s="373" t="s">
        <v>244</v>
      </c>
      <c r="C9" s="374"/>
      <c r="D9" s="375"/>
      <c r="E9" s="375"/>
      <c r="F9" s="375"/>
      <c r="G9" s="375"/>
      <c r="H9" s="375"/>
      <c r="I9" s="376"/>
      <c r="J9" s="376"/>
      <c r="K9" s="377"/>
    </row>
    <row r="10" spans="4:11" ht="12.75">
      <c r="D10" s="379"/>
      <c r="E10" s="379"/>
      <c r="F10" s="379"/>
      <c r="I10" s="378"/>
      <c r="J10" s="378"/>
      <c r="K10" s="378"/>
    </row>
    <row r="11" spans="2:11" s="372" customFormat="1" ht="20.25">
      <c r="B11" s="373" t="s">
        <v>643</v>
      </c>
      <c r="C11" s="380"/>
      <c r="D11" s="380"/>
      <c r="E11" s="380"/>
      <c r="F11" s="380"/>
      <c r="G11" s="375"/>
      <c r="H11" s="375"/>
      <c r="I11" s="376"/>
      <c r="J11" s="376"/>
      <c r="K11" s="377"/>
    </row>
    <row r="12" spans="4:11" s="381" customFormat="1" ht="16.5" thickBot="1">
      <c r="D12" s="382"/>
      <c r="E12" s="382"/>
      <c r="F12" s="382"/>
      <c r="I12" s="383"/>
      <c r="J12" s="383"/>
      <c r="K12" s="383"/>
    </row>
    <row r="13" spans="2:11" s="381" customFormat="1" ht="16.5" thickTop="1">
      <c r="B13" s="384">
        <v>1</v>
      </c>
      <c r="C13" s="385" t="b">
        <v>0</v>
      </c>
      <c r="D13" s="386"/>
      <c r="E13" s="386"/>
      <c r="F13" s="386"/>
      <c r="G13" s="386"/>
      <c r="H13" s="386"/>
      <c r="I13" s="386"/>
      <c r="J13" s="387"/>
      <c r="K13" s="383"/>
    </row>
    <row r="14" spans="2:11" s="388" customFormat="1" ht="19.5">
      <c r="B14" s="389" t="s">
        <v>241</v>
      </c>
      <c r="C14" s="390"/>
      <c r="D14" s="391"/>
      <c r="E14" s="392"/>
      <c r="F14" s="392"/>
      <c r="G14" s="392"/>
      <c r="H14" s="392"/>
      <c r="I14" s="393"/>
      <c r="J14" s="394"/>
      <c r="K14" s="395"/>
    </row>
    <row r="15" spans="2:11" s="388" customFormat="1" ht="19.5" hidden="1">
      <c r="B15" s="396"/>
      <c r="C15" s="397"/>
      <c r="D15" s="397"/>
      <c r="E15" s="395"/>
      <c r="F15" s="395"/>
      <c r="G15" s="398"/>
      <c r="H15" s="398"/>
      <c r="I15" s="395"/>
      <c r="J15" s="399"/>
      <c r="K15" s="395"/>
    </row>
    <row r="16" spans="2:11" s="388" customFormat="1" ht="19.5" hidden="1">
      <c r="B16" s="389" t="s">
        <v>432</v>
      </c>
      <c r="C16" s="400"/>
      <c r="D16" s="400"/>
      <c r="E16" s="393"/>
      <c r="F16" s="392"/>
      <c r="G16" s="392"/>
      <c r="H16" s="393"/>
      <c r="I16" s="401"/>
      <c r="J16" s="394"/>
      <c r="K16" s="395"/>
    </row>
    <row r="17" spans="2:11" s="388" customFormat="1" ht="19.5">
      <c r="B17" s="396"/>
      <c r="C17" s="397"/>
      <c r="D17" s="397"/>
      <c r="E17" s="395"/>
      <c r="F17" s="398"/>
      <c r="G17" s="398"/>
      <c r="H17" s="395"/>
      <c r="I17" s="364"/>
      <c r="J17" s="399"/>
      <c r="K17" s="395"/>
    </row>
    <row r="18" spans="2:11" s="388" customFormat="1" ht="19.5">
      <c r="B18" s="396"/>
      <c r="C18" s="402" t="s">
        <v>433</v>
      </c>
      <c r="D18" s="403" t="s">
        <v>245</v>
      </c>
      <c r="E18" s="395"/>
      <c r="F18" s="395"/>
      <c r="G18" s="398"/>
      <c r="I18" s="428">
        <f>ROUND('LI-0603 (4)'!AA42,2)</f>
        <v>16514.63</v>
      </c>
      <c r="J18" s="399"/>
      <c r="K18" s="395"/>
    </row>
    <row r="19" spans="2:11" ht="18.75">
      <c r="B19" s="405"/>
      <c r="C19" s="406"/>
      <c r="D19" s="407"/>
      <c r="E19" s="378"/>
      <c r="F19" s="378"/>
      <c r="G19" s="408"/>
      <c r="H19" s="408"/>
      <c r="I19" s="428"/>
      <c r="J19" s="409"/>
      <c r="K19" s="378"/>
    </row>
    <row r="20" spans="2:11" s="388" customFormat="1" ht="19.5">
      <c r="B20" s="396"/>
      <c r="C20" s="402" t="s">
        <v>434</v>
      </c>
      <c r="D20" s="403" t="s">
        <v>435</v>
      </c>
      <c r="E20" s="395"/>
      <c r="F20" s="395"/>
      <c r="G20" s="398"/>
      <c r="H20" s="398"/>
      <c r="I20" s="428"/>
      <c r="J20" s="399"/>
      <c r="K20" s="395"/>
    </row>
    <row r="21" spans="2:11" ht="18.75">
      <c r="B21" s="405"/>
      <c r="C21" s="406"/>
      <c r="D21" s="406"/>
      <c r="E21" s="378"/>
      <c r="F21" s="378"/>
      <c r="G21" s="408"/>
      <c r="H21" s="408"/>
      <c r="I21" s="428"/>
      <c r="J21" s="409"/>
      <c r="K21" s="378"/>
    </row>
    <row r="22" spans="2:11" s="388" customFormat="1" ht="19.5">
      <c r="B22" s="396"/>
      <c r="C22" s="402"/>
      <c r="D22" s="402" t="s">
        <v>436</v>
      </c>
      <c r="E22" s="410" t="s">
        <v>437</v>
      </c>
      <c r="F22" s="410"/>
      <c r="G22" s="398"/>
      <c r="I22" s="428">
        <f>ROUND('TR-0603 (4)'!AA43,2)</f>
        <v>17782.58</v>
      </c>
      <c r="J22" s="399"/>
      <c r="K22" s="395"/>
    </row>
    <row r="23" spans="2:11" ht="18.75">
      <c r="B23" s="405"/>
      <c r="C23" s="406"/>
      <c r="D23" s="406"/>
      <c r="E23" s="378"/>
      <c r="F23" s="378"/>
      <c r="G23" s="408"/>
      <c r="H23" s="408"/>
      <c r="I23" s="428"/>
      <c r="J23" s="409"/>
      <c r="K23" s="378"/>
    </row>
    <row r="24" spans="2:11" s="388" customFormat="1" ht="19.5">
      <c r="B24" s="396"/>
      <c r="C24" s="402"/>
      <c r="D24" s="402" t="s">
        <v>438</v>
      </c>
      <c r="E24" s="410" t="s">
        <v>439</v>
      </c>
      <c r="F24" s="410"/>
      <c r="G24" s="398"/>
      <c r="H24" s="398"/>
      <c r="I24" s="428">
        <f>ROUND('SA-0603 (3)'!T43,2)</f>
        <v>7666.43</v>
      </c>
      <c r="J24" s="399"/>
      <c r="K24" s="395"/>
    </row>
    <row r="25" spans="2:11" s="388" customFormat="1" ht="19.5">
      <c r="B25" s="396"/>
      <c r="C25" s="397"/>
      <c r="D25" s="397"/>
      <c r="E25" s="410"/>
      <c r="F25" s="410"/>
      <c r="G25" s="398"/>
      <c r="H25" s="398"/>
      <c r="I25" s="404"/>
      <c r="J25" s="399"/>
      <c r="K25" s="395"/>
    </row>
    <row r="26" spans="2:11" s="388" customFormat="1" ht="19.5">
      <c r="B26" s="396"/>
      <c r="C26" s="397"/>
      <c r="D26" s="397"/>
      <c r="E26" s="395"/>
      <c r="F26" s="395"/>
      <c r="G26" s="398"/>
      <c r="H26" s="398"/>
      <c r="I26" s="411"/>
      <c r="J26" s="399"/>
      <c r="K26" s="395"/>
    </row>
    <row r="27" spans="2:11" s="388" customFormat="1" ht="20.25" thickBot="1">
      <c r="B27" s="396"/>
      <c r="C27" s="397"/>
      <c r="D27" s="397"/>
      <c r="E27" s="395"/>
      <c r="F27" s="395"/>
      <c r="G27" s="398"/>
      <c r="H27" s="398"/>
      <c r="I27" s="395"/>
      <c r="J27" s="399"/>
      <c r="K27" s="395"/>
    </row>
    <row r="28" spans="2:11" s="388" customFormat="1" ht="20.25" thickBot="1" thickTop="1">
      <c r="B28" s="396"/>
      <c r="C28" s="402"/>
      <c r="D28" s="402"/>
      <c r="E28" s="364"/>
      <c r="F28" s="412" t="s">
        <v>440</v>
      </c>
      <c r="G28" s="413">
        <f>ROUND(SUM(I18:I26),2)</f>
        <v>41963.64</v>
      </c>
      <c r="H28" s="364"/>
      <c r="J28" s="399"/>
      <c r="K28" s="395"/>
    </row>
    <row r="29" spans="2:11" s="388" customFormat="1" ht="9" customHeight="1" thickTop="1">
      <c r="B29" s="396"/>
      <c r="C29" s="402"/>
      <c r="D29" s="402"/>
      <c r="E29" s="364"/>
      <c r="F29" s="414"/>
      <c r="G29" s="415"/>
      <c r="H29" s="364"/>
      <c r="J29" s="399"/>
      <c r="K29" s="395"/>
    </row>
    <row r="30" spans="2:11" s="388" customFormat="1" ht="18.75">
      <c r="B30" s="396"/>
      <c r="C30" s="416" t="s">
        <v>242</v>
      </c>
      <c r="D30" s="402"/>
      <c r="E30" s="364"/>
      <c r="F30" s="414"/>
      <c r="G30" s="415"/>
      <c r="H30" s="364"/>
      <c r="J30" s="399"/>
      <c r="K30" s="395"/>
    </row>
    <row r="31" spans="2:11" s="381" customFormat="1" ht="9" customHeight="1" thickBot="1">
      <c r="B31" s="417"/>
      <c r="C31" s="418"/>
      <c r="D31" s="418"/>
      <c r="E31" s="418"/>
      <c r="F31" s="418"/>
      <c r="G31" s="418"/>
      <c r="H31" s="418"/>
      <c r="I31" s="418"/>
      <c r="J31" s="419"/>
      <c r="K31" s="383"/>
    </row>
    <row r="32" ht="13.5" thickTop="1"/>
  </sheetData>
  <printOptions/>
  <pageMargins left="0.5905511811023623" right="0.1968503937007874" top="0.7874015748031497" bottom="0.7874015748031497" header="0.5118110236220472" footer="0.5118110236220472"/>
  <pageSetup fitToHeight="1" fitToWidth="1" orientation="landscape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2">
    <pageSetUpPr fitToPage="1"/>
  </sheetPr>
  <dimension ref="A1:V47"/>
  <sheetViews>
    <sheetView zoomScale="75" zoomScaleNormal="75" workbookViewId="0" topLeftCell="A10">
      <selection activeCell="E14" sqref="E14:E17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25.7109375" style="5" customWidth="1"/>
    <col min="5" max="5" width="35.7109375" style="5" customWidth="1"/>
    <col min="6" max="6" width="10.7109375" style="5" customWidth="1"/>
    <col min="7" max="7" width="12.421875" style="5" hidden="1" customWidth="1"/>
    <col min="8" max="9" width="15.7109375" style="5" customWidth="1"/>
    <col min="10" max="12" width="9.7109375" style="5" customWidth="1"/>
    <col min="13" max="13" width="7.7109375" style="5" customWidth="1"/>
    <col min="14" max="14" width="12.7109375" style="5" hidden="1" customWidth="1"/>
    <col min="15" max="15" width="15.00390625" style="5" hidden="1" customWidth="1"/>
    <col min="16" max="16" width="15.140625" style="5" hidden="1" customWidth="1"/>
    <col min="17" max="18" width="15.57421875" style="5" hidden="1" customWidth="1"/>
    <col min="19" max="19" width="9.7109375" style="5" customWidth="1"/>
    <col min="20" max="20" width="15.7109375" style="5" customWidth="1"/>
    <col min="21" max="21" width="15.57421875" style="5" customWidth="1"/>
    <col min="22" max="22" width="11.421875" style="5" hidden="1" customWidth="1"/>
    <col min="23" max="16384" width="11.421875" style="5" customWidth="1"/>
  </cols>
  <sheetData>
    <row r="1" spans="1:21" s="3" customFormat="1" ht="30.75" customHeight="1">
      <c r="A1" s="269"/>
      <c r="U1" s="326"/>
    </row>
    <row r="2" spans="1:21" s="3" customFormat="1" ht="26.25">
      <c r="A2" s="269"/>
      <c r="B2" s="16" t="str">
        <f>'tot-0603'!B2</f>
        <v>ANEXO IV a la Resolución E.N.R.E.  N°                    /2008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12.75">
      <c r="A3" s="27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" s="9" customFormat="1" ht="11.25">
      <c r="A4" s="8" t="s">
        <v>355</v>
      </c>
      <c r="B4" s="271"/>
    </row>
    <row r="5" spans="1:2" s="9" customFormat="1" ht="11.25">
      <c r="A5" s="8" t="s">
        <v>356</v>
      </c>
      <c r="B5" s="271"/>
    </row>
    <row r="6" s="1" customFormat="1" ht="16.5" customHeight="1" thickBot="1"/>
    <row r="7" spans="2:21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</row>
    <row r="8" spans="2:21" s="22" customFormat="1" ht="20.25">
      <c r="B8" s="23"/>
      <c r="D8" s="24" t="s">
        <v>400</v>
      </c>
      <c r="N8" s="25"/>
      <c r="O8" s="25"/>
      <c r="P8" s="25"/>
      <c r="Q8" s="25"/>
      <c r="R8" s="25"/>
      <c r="S8" s="25"/>
      <c r="T8" s="25"/>
      <c r="U8" s="26"/>
    </row>
    <row r="9" spans="2:21" s="1" customFormat="1" ht="16.5" customHeight="1">
      <c r="B9" s="13"/>
      <c r="D9" s="7"/>
      <c r="E9" s="7"/>
      <c r="F9" s="7"/>
      <c r="G9" s="32"/>
      <c r="H9" s="32"/>
      <c r="I9" s="32"/>
      <c r="J9" s="32"/>
      <c r="K9" s="32"/>
      <c r="N9" s="7"/>
      <c r="O9" s="7"/>
      <c r="P9" s="7"/>
      <c r="Q9" s="7"/>
      <c r="R9" s="7"/>
      <c r="S9" s="7"/>
      <c r="T9" s="7"/>
      <c r="U9" s="14"/>
    </row>
    <row r="10" spans="2:21" s="22" customFormat="1" ht="20.25">
      <c r="B10" s="23"/>
      <c r="D10" s="24" t="s">
        <v>401</v>
      </c>
      <c r="E10" s="24"/>
      <c r="F10" s="25"/>
      <c r="G10" s="24"/>
      <c r="H10" s="24"/>
      <c r="I10" s="24"/>
      <c r="J10" s="24"/>
      <c r="K10" s="24"/>
      <c r="N10" s="25"/>
      <c r="O10" s="25"/>
      <c r="P10" s="25"/>
      <c r="Q10" s="25"/>
      <c r="R10" s="25"/>
      <c r="S10" s="25"/>
      <c r="T10" s="25"/>
      <c r="U10" s="26"/>
    </row>
    <row r="11" spans="2:21" s="1" customFormat="1" ht="16.5" customHeight="1">
      <c r="B11" s="13"/>
      <c r="C11" s="7"/>
      <c r="D11" s="272"/>
      <c r="E11" s="32"/>
      <c r="F11" s="7"/>
      <c r="G11" s="32"/>
      <c r="H11" s="32"/>
      <c r="I11" s="32"/>
      <c r="J11" s="32"/>
      <c r="K11" s="32"/>
      <c r="N11" s="7"/>
      <c r="O11" s="7"/>
      <c r="P11" s="7"/>
      <c r="Q11" s="7"/>
      <c r="R11" s="7"/>
      <c r="S11" s="7"/>
      <c r="T11" s="7"/>
      <c r="U11" s="14"/>
    </row>
    <row r="12" spans="2:21" s="10" customFormat="1" ht="19.5">
      <c r="B12" s="11" t="str">
        <f>'tot-0603'!B14</f>
        <v>Desde el 01 al 31 de marzo de 2006</v>
      </c>
      <c r="C12" s="273"/>
      <c r="D12" s="12"/>
      <c r="E12" s="12"/>
      <c r="F12" s="12"/>
      <c r="G12" s="12"/>
      <c r="H12" s="29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1"/>
    </row>
    <row r="13" spans="2:21" s="1" customFormat="1" ht="16.5" customHeight="1" thickBot="1">
      <c r="B13" s="13"/>
      <c r="C13" s="7"/>
      <c r="G13" s="34"/>
      <c r="I13" s="7"/>
      <c r="J13" s="7"/>
      <c r="K13" s="7"/>
      <c r="L13" s="34"/>
      <c r="M13" s="34"/>
      <c r="N13" s="34"/>
      <c r="O13" s="7"/>
      <c r="P13" s="7"/>
      <c r="Q13" s="7"/>
      <c r="R13" s="7"/>
      <c r="S13" s="7"/>
      <c r="T13" s="7"/>
      <c r="U13" s="14"/>
    </row>
    <row r="14" spans="2:21" s="1" customFormat="1" ht="16.5" customHeight="1" thickBot="1" thickTop="1">
      <c r="B14" s="13"/>
      <c r="C14" s="7"/>
      <c r="D14" s="274" t="s">
        <v>402</v>
      </c>
      <c r="E14" s="329">
        <v>6.093</v>
      </c>
      <c r="F14" s="276">
        <f>60*'tot-0603'!B13</f>
        <v>60</v>
      </c>
      <c r="G14" s="34"/>
      <c r="H14" s="182" t="str">
        <f>IF(F14=60," ",IF(F14=120,"    Coeficiente duplicado por tasa de falla &gt;4 Sal. x año/100 km.","    REVISAR COEFICIENTE"))</f>
        <v> </v>
      </c>
      <c r="I14" s="7"/>
      <c r="J14" s="7"/>
      <c r="K14" s="7"/>
      <c r="L14" s="34"/>
      <c r="M14" s="34"/>
      <c r="N14" s="34"/>
      <c r="O14" s="7"/>
      <c r="P14" s="7"/>
      <c r="Q14" s="7"/>
      <c r="R14" s="7"/>
      <c r="S14" s="7"/>
      <c r="T14" s="7"/>
      <c r="U14" s="14"/>
    </row>
    <row r="15" spans="2:21" s="1" customFormat="1" ht="16.5" customHeight="1" thickBot="1" thickTop="1">
      <c r="B15" s="13"/>
      <c r="C15" s="7"/>
      <c r="D15" s="274" t="s">
        <v>403</v>
      </c>
      <c r="E15" s="275">
        <v>3.047</v>
      </c>
      <c r="F15" s="276">
        <f>50*'tot-0603'!B13</f>
        <v>50</v>
      </c>
      <c r="H15" s="182" t="str">
        <f>IF(F15=50," ",IF(F15=100,"    Coeficiente duplicado por tasa de falla &gt;4 Sal. x año/100 km.","    REVISAR COEFICIENTE"))</f>
        <v> </v>
      </c>
      <c r="Q15" s="7"/>
      <c r="R15" s="7"/>
      <c r="S15" s="7"/>
      <c r="T15" s="277"/>
      <c r="U15" s="14"/>
    </row>
    <row r="16" spans="2:21" s="1" customFormat="1" ht="16.5" customHeight="1" thickBot="1" thickTop="1">
      <c r="B16" s="13"/>
      <c r="C16" s="7"/>
      <c r="D16" s="278" t="s">
        <v>404</v>
      </c>
      <c r="E16" s="279">
        <v>2.285</v>
      </c>
      <c r="F16" s="280">
        <f>50*'tot-0603'!B13</f>
        <v>50</v>
      </c>
      <c r="H16" s="182" t="str">
        <f>IF(F16=50," ",IF(F16=100,"    Coeficiente duplicado por tasa de falla &gt;4 Sal. x año/100 km.","    REVISAR COEFICIENTE"))</f>
        <v> </v>
      </c>
      <c r="I16" s="281"/>
      <c r="J16" s="281"/>
      <c r="K16" s="7"/>
      <c r="N16" s="282"/>
      <c r="O16" s="283"/>
      <c r="P16" s="15"/>
      <c r="Q16" s="7"/>
      <c r="R16" s="7"/>
      <c r="S16" s="7"/>
      <c r="T16" s="277"/>
      <c r="U16" s="14"/>
    </row>
    <row r="17" spans="2:21" s="1" customFormat="1" ht="16.5" customHeight="1" thickBot="1" thickTop="1">
      <c r="B17" s="13"/>
      <c r="C17" s="7"/>
      <c r="D17" s="284" t="s">
        <v>405</v>
      </c>
      <c r="E17" s="279">
        <v>2.285</v>
      </c>
      <c r="F17" s="285">
        <f>40*'tot-0603'!B13</f>
        <v>40</v>
      </c>
      <c r="H17" s="182" t="str">
        <f>IF(F17=40," ",IF(F17=80,"    Coeficiente duplicado por tasa de falla &gt;4 Sal. x año/100 km.","    REVISAR COEFICIENTE"))</f>
        <v> </v>
      </c>
      <c r="I17" s="281"/>
      <c r="J17" s="281"/>
      <c r="K17" s="7"/>
      <c r="N17" s="282"/>
      <c r="O17" s="283"/>
      <c r="P17" s="15"/>
      <c r="Q17" s="7"/>
      <c r="R17" s="7"/>
      <c r="S17" s="7"/>
      <c r="T17" s="277"/>
      <c r="U17" s="14"/>
    </row>
    <row r="18" spans="2:21" s="1" customFormat="1" ht="16.5" customHeight="1" thickBot="1" thickTop="1">
      <c r="B18" s="13"/>
      <c r="C18" s="7"/>
      <c r="D18" s="286"/>
      <c r="E18" s="287"/>
      <c r="F18" s="15"/>
      <c r="G18" s="7"/>
      <c r="H18" s="15"/>
      <c r="I18" s="281"/>
      <c r="J18" s="281"/>
      <c r="K18" s="7"/>
      <c r="L18" s="7"/>
      <c r="M18" s="7"/>
      <c r="N18" s="282"/>
      <c r="O18" s="283"/>
      <c r="P18" s="15"/>
      <c r="Q18" s="7"/>
      <c r="R18" s="7"/>
      <c r="S18" s="7"/>
      <c r="T18" s="277"/>
      <c r="U18" s="14"/>
    </row>
    <row r="19" spans="2:21" s="288" customFormat="1" ht="34.5" customHeight="1" thickBot="1" thickTop="1">
      <c r="B19" s="289"/>
      <c r="C19" s="188" t="s">
        <v>365</v>
      </c>
      <c r="D19" s="189" t="s">
        <v>389</v>
      </c>
      <c r="E19" s="190" t="s">
        <v>390</v>
      </c>
      <c r="F19" s="192" t="s">
        <v>366</v>
      </c>
      <c r="G19" s="51" t="s">
        <v>368</v>
      </c>
      <c r="H19" s="190" t="s">
        <v>369</v>
      </c>
      <c r="I19" s="190" t="s">
        <v>370</v>
      </c>
      <c r="J19" s="189" t="s">
        <v>392</v>
      </c>
      <c r="K19" s="189" t="s">
        <v>393</v>
      </c>
      <c r="L19" s="50" t="s">
        <v>408</v>
      </c>
      <c r="M19" s="190" t="s">
        <v>394</v>
      </c>
      <c r="N19" s="290" t="s">
        <v>406</v>
      </c>
      <c r="O19" s="291" t="s">
        <v>407</v>
      </c>
      <c r="P19" s="292" t="s">
        <v>397</v>
      </c>
      <c r="Q19" s="293"/>
      <c r="R19" s="294" t="s">
        <v>379</v>
      </c>
      <c r="S19" s="192" t="s">
        <v>381</v>
      </c>
      <c r="T19" s="192" t="s">
        <v>382</v>
      </c>
      <c r="U19" s="295"/>
    </row>
    <row r="20" spans="2:21" s="1" customFormat="1" ht="16.5" customHeight="1" hidden="1" thickTop="1">
      <c r="B20" s="13"/>
      <c r="C20" s="206"/>
      <c r="D20" s="204"/>
      <c r="E20" s="204"/>
      <c r="F20" s="296"/>
      <c r="G20" s="297"/>
      <c r="H20" s="420"/>
      <c r="I20" s="425"/>
      <c r="J20" s="208"/>
      <c r="K20" s="208"/>
      <c r="L20" s="205"/>
      <c r="M20" s="205"/>
      <c r="N20" s="298"/>
      <c r="O20" s="299"/>
      <c r="P20" s="300"/>
      <c r="Q20" s="301"/>
      <c r="R20" s="302"/>
      <c r="S20" s="303"/>
      <c r="T20" s="216"/>
      <c r="U20" s="164"/>
    </row>
    <row r="21" spans="2:21" s="1" customFormat="1" ht="16.5" customHeight="1" thickTop="1">
      <c r="B21" s="13"/>
      <c r="C21" s="218"/>
      <c r="D21" s="304"/>
      <c r="E21" s="304"/>
      <c r="F21" s="305"/>
      <c r="G21" s="306"/>
      <c r="H21" s="426"/>
      <c r="I21" s="427"/>
      <c r="J21" s="233"/>
      <c r="K21" s="307"/>
      <c r="L21" s="235"/>
      <c r="M21" s="235"/>
      <c r="N21" s="308"/>
      <c r="O21" s="309"/>
      <c r="P21" s="310"/>
      <c r="Q21" s="311"/>
      <c r="R21" s="312"/>
      <c r="S21" s="313"/>
      <c r="T21" s="314"/>
      <c r="U21" s="164"/>
    </row>
    <row r="22" spans="2:22" s="1" customFormat="1" ht="16.5" customHeight="1">
      <c r="B22" s="13"/>
      <c r="C22" s="218">
        <v>150</v>
      </c>
      <c r="D22" s="304" t="s">
        <v>296</v>
      </c>
      <c r="E22" s="304" t="s">
        <v>330</v>
      </c>
      <c r="F22" s="315">
        <v>13.2</v>
      </c>
      <c r="G22" s="306">
        <f aca="true" t="shared" si="0" ref="G22:G41">IF(F22=220,$E$14,IF(AND(F22&lt;=132,F22&gt;=66),$E$15,IF(AND(F22&lt;66,F22&gt;=33),$E$16,$E$17)))</f>
        <v>2.285</v>
      </c>
      <c r="H22" s="426" t="s">
        <v>471</v>
      </c>
      <c r="I22" s="427" t="s">
        <v>472</v>
      </c>
      <c r="J22" s="233">
        <f aca="true" t="shared" si="1" ref="J22:J41">IF(D22="","",(I22-H22)*24)</f>
        <v>6.366666666639503</v>
      </c>
      <c r="K22" s="307">
        <f aca="true" t="shared" si="2" ref="K22:K41">IF(D22="","",ROUND((I22-H22)*24*60,0))</f>
        <v>382</v>
      </c>
      <c r="L22" s="235" t="s">
        <v>441</v>
      </c>
      <c r="M22" s="235" t="s">
        <v>443</v>
      </c>
      <c r="N22" s="308">
        <f aca="true" t="shared" si="3" ref="N22:N41">IF(F22=220,$F$14,IF(AND(F22&lt;=132,F22&gt;=66),$F$15,IF(AND(F22&lt;66,F22&gt;13.2),$F$16,$F$17)))</f>
        <v>40</v>
      </c>
      <c r="O22" s="309" t="str">
        <f aca="true" t="shared" si="4" ref="O22:O41">IF(L22="P",G22*N22*ROUND(K22/60,2)*0.1,"--")</f>
        <v>--</v>
      </c>
      <c r="P22" s="310">
        <f aca="true" t="shared" si="5" ref="P22:P41">IF(AND(L22="F",M22="NO"),G22*N22,"--")</f>
        <v>91.4</v>
      </c>
      <c r="Q22" s="311">
        <f aca="true" t="shared" si="6" ref="Q22:Q41">IF(L22="F",G22*N22*ROUND(K22/60,2),"--")</f>
        <v>582.2180000000001</v>
      </c>
      <c r="R22" s="312" t="str">
        <f aca="true" t="shared" si="7" ref="R22:R41">IF(L22="RF",G22*N22*ROUND(K22/60,2),"--")</f>
        <v>--</v>
      </c>
      <c r="S22" s="313" t="s">
        <v>442</v>
      </c>
      <c r="T22" s="316">
        <f aca="true" t="shared" si="8" ref="T22:T41">IF(D22="","",SUM(O22:R22)*IF(S22="SI",1,2)*IF(F22="500/220",0,1))</f>
        <v>673.618</v>
      </c>
      <c r="U22" s="246"/>
      <c r="V22" s="1">
        <v>164652</v>
      </c>
    </row>
    <row r="23" spans="2:22" s="1" customFormat="1" ht="16.5" customHeight="1">
      <c r="B23" s="13"/>
      <c r="C23" s="218">
        <v>151</v>
      </c>
      <c r="D23" s="304" t="s">
        <v>296</v>
      </c>
      <c r="E23" s="304" t="s">
        <v>329</v>
      </c>
      <c r="F23" s="305">
        <v>33</v>
      </c>
      <c r="G23" s="306">
        <f t="shared" si="0"/>
        <v>2.285</v>
      </c>
      <c r="H23" s="426" t="s">
        <v>471</v>
      </c>
      <c r="I23" s="427" t="s">
        <v>473</v>
      </c>
      <c r="J23" s="233">
        <f t="shared" si="1"/>
        <v>9.516666666604578</v>
      </c>
      <c r="K23" s="307">
        <f t="shared" si="2"/>
        <v>571</v>
      </c>
      <c r="L23" s="235" t="s">
        <v>441</v>
      </c>
      <c r="M23" s="235" t="s">
        <v>443</v>
      </c>
      <c r="N23" s="308">
        <f t="shared" si="3"/>
        <v>50</v>
      </c>
      <c r="O23" s="309" t="str">
        <f t="shared" si="4"/>
        <v>--</v>
      </c>
      <c r="P23" s="310">
        <f t="shared" si="5"/>
        <v>114.25</v>
      </c>
      <c r="Q23" s="311">
        <f t="shared" si="6"/>
        <v>1087.6599999999999</v>
      </c>
      <c r="R23" s="312" t="str">
        <f t="shared" si="7"/>
        <v>--</v>
      </c>
      <c r="S23" s="313" t="s">
        <v>442</v>
      </c>
      <c r="T23" s="316">
        <f t="shared" si="8"/>
        <v>1201.9099999999999</v>
      </c>
      <c r="U23" s="246"/>
      <c r="V23" s="1">
        <v>164650</v>
      </c>
    </row>
    <row r="24" spans="2:22" s="1" customFormat="1" ht="16.5" customHeight="1">
      <c r="B24" s="13"/>
      <c r="C24" s="218">
        <v>152</v>
      </c>
      <c r="D24" s="304" t="s">
        <v>296</v>
      </c>
      <c r="E24" s="304" t="s">
        <v>328</v>
      </c>
      <c r="F24" s="305">
        <v>33</v>
      </c>
      <c r="G24" s="306">
        <f t="shared" si="0"/>
        <v>2.285</v>
      </c>
      <c r="H24" s="426" t="s">
        <v>471</v>
      </c>
      <c r="I24" s="427" t="s">
        <v>474</v>
      </c>
      <c r="J24" s="233">
        <f t="shared" si="1"/>
        <v>10.266666666604578</v>
      </c>
      <c r="K24" s="307">
        <f t="shared" si="2"/>
        <v>616</v>
      </c>
      <c r="L24" s="235" t="s">
        <v>441</v>
      </c>
      <c r="M24" s="235" t="s">
        <v>443</v>
      </c>
      <c r="N24" s="308">
        <f t="shared" si="3"/>
        <v>50</v>
      </c>
      <c r="O24" s="309" t="str">
        <f t="shared" si="4"/>
        <v>--</v>
      </c>
      <c r="P24" s="310">
        <f t="shared" si="5"/>
        <v>114.25</v>
      </c>
      <c r="Q24" s="311">
        <f t="shared" si="6"/>
        <v>1173.3474999999999</v>
      </c>
      <c r="R24" s="312" t="str">
        <f t="shared" si="7"/>
        <v>--</v>
      </c>
      <c r="S24" s="313" t="s">
        <v>442</v>
      </c>
      <c r="T24" s="316">
        <f t="shared" si="8"/>
        <v>1287.5974999999999</v>
      </c>
      <c r="U24" s="246"/>
      <c r="V24" s="1">
        <v>164657</v>
      </c>
    </row>
    <row r="25" spans="2:22" s="1" customFormat="1" ht="16.5" customHeight="1">
      <c r="B25" s="13"/>
      <c r="C25" s="218">
        <v>153</v>
      </c>
      <c r="D25" s="304" t="s">
        <v>310</v>
      </c>
      <c r="E25" s="304" t="s">
        <v>344</v>
      </c>
      <c r="F25" s="305">
        <v>33</v>
      </c>
      <c r="G25" s="306">
        <f t="shared" si="0"/>
        <v>2.285</v>
      </c>
      <c r="H25" s="426" t="s">
        <v>492</v>
      </c>
      <c r="I25" s="427" t="s">
        <v>493</v>
      </c>
      <c r="J25" s="233">
        <f t="shared" si="1"/>
        <v>6.316666666651145</v>
      </c>
      <c r="K25" s="307">
        <f t="shared" si="2"/>
        <v>379</v>
      </c>
      <c r="L25" s="235" t="s">
        <v>444</v>
      </c>
      <c r="M25" s="235" t="s">
        <v>221</v>
      </c>
      <c r="N25" s="308">
        <f t="shared" si="3"/>
        <v>50</v>
      </c>
      <c r="O25" s="309">
        <f t="shared" si="4"/>
        <v>72.206</v>
      </c>
      <c r="P25" s="310" t="str">
        <f t="shared" si="5"/>
        <v>--</v>
      </c>
      <c r="Q25" s="311" t="str">
        <f t="shared" si="6"/>
        <v>--</v>
      </c>
      <c r="R25" s="312" t="str">
        <f t="shared" si="7"/>
        <v>--</v>
      </c>
      <c r="S25" s="313" t="s">
        <v>442</v>
      </c>
      <c r="T25" s="316">
        <f t="shared" si="8"/>
        <v>72.206</v>
      </c>
      <c r="U25" s="246"/>
      <c r="V25" s="1">
        <v>164862</v>
      </c>
    </row>
    <row r="26" spans="2:22" s="1" customFormat="1" ht="16.5" customHeight="1">
      <c r="B26" s="13"/>
      <c r="C26" s="218">
        <v>154</v>
      </c>
      <c r="D26" s="304" t="s">
        <v>310</v>
      </c>
      <c r="E26" s="304" t="s">
        <v>344</v>
      </c>
      <c r="F26" s="305">
        <v>33</v>
      </c>
      <c r="G26" s="306">
        <f t="shared" si="0"/>
        <v>2.285</v>
      </c>
      <c r="H26" s="426" t="s">
        <v>496</v>
      </c>
      <c r="I26" s="427" t="s">
        <v>497</v>
      </c>
      <c r="J26" s="233">
        <f t="shared" si="1"/>
        <v>7.366666666755918</v>
      </c>
      <c r="K26" s="307">
        <f t="shared" si="2"/>
        <v>442</v>
      </c>
      <c r="L26" s="235" t="s">
        <v>444</v>
      </c>
      <c r="M26" s="235" t="s">
        <v>221</v>
      </c>
      <c r="N26" s="308">
        <f t="shared" si="3"/>
        <v>50</v>
      </c>
      <c r="O26" s="309">
        <f t="shared" si="4"/>
        <v>84.20225</v>
      </c>
      <c r="P26" s="310" t="str">
        <f t="shared" si="5"/>
        <v>--</v>
      </c>
      <c r="Q26" s="311" t="str">
        <f t="shared" si="6"/>
        <v>--</v>
      </c>
      <c r="R26" s="312" t="str">
        <f t="shared" si="7"/>
        <v>--</v>
      </c>
      <c r="S26" s="313" t="s">
        <v>442</v>
      </c>
      <c r="T26" s="316">
        <f t="shared" si="8"/>
        <v>84.20225</v>
      </c>
      <c r="U26" s="246"/>
      <c r="V26" s="1">
        <v>164869</v>
      </c>
    </row>
    <row r="27" spans="2:22" s="1" customFormat="1" ht="16.5" customHeight="1">
      <c r="B27" s="13"/>
      <c r="C27" s="218">
        <v>155</v>
      </c>
      <c r="D27" s="304" t="s">
        <v>310</v>
      </c>
      <c r="E27" s="304" t="s">
        <v>418</v>
      </c>
      <c r="F27" s="305">
        <v>33</v>
      </c>
      <c r="G27" s="306">
        <f t="shared" si="0"/>
        <v>2.285</v>
      </c>
      <c r="H27" s="426" t="s">
        <v>510</v>
      </c>
      <c r="I27" s="427" t="s">
        <v>511</v>
      </c>
      <c r="J27" s="233">
        <f t="shared" si="1"/>
        <v>28.599999999976717</v>
      </c>
      <c r="K27" s="307">
        <f t="shared" si="2"/>
        <v>1716</v>
      </c>
      <c r="L27" s="235" t="s">
        <v>444</v>
      </c>
      <c r="M27" s="235" t="s">
        <v>221</v>
      </c>
      <c r="N27" s="308">
        <f t="shared" si="3"/>
        <v>50</v>
      </c>
      <c r="O27" s="309">
        <f t="shared" si="4"/>
        <v>326.75500000000005</v>
      </c>
      <c r="P27" s="310" t="str">
        <f t="shared" si="5"/>
        <v>--</v>
      </c>
      <c r="Q27" s="311" t="str">
        <f t="shared" si="6"/>
        <v>--</v>
      </c>
      <c r="R27" s="312" t="str">
        <f t="shared" si="7"/>
        <v>--</v>
      </c>
      <c r="S27" s="313" t="s">
        <v>442</v>
      </c>
      <c r="T27" s="316">
        <f t="shared" si="8"/>
        <v>326.75500000000005</v>
      </c>
      <c r="U27" s="246"/>
      <c r="V27" s="1">
        <v>164876</v>
      </c>
    </row>
    <row r="28" spans="2:22" s="1" customFormat="1" ht="16.5" customHeight="1">
      <c r="B28" s="13"/>
      <c r="C28" s="218">
        <v>156</v>
      </c>
      <c r="D28" s="304" t="s">
        <v>296</v>
      </c>
      <c r="E28" s="304" t="s">
        <v>329</v>
      </c>
      <c r="F28" s="305">
        <v>33</v>
      </c>
      <c r="G28" s="306">
        <f t="shared" si="0"/>
        <v>2.285</v>
      </c>
      <c r="H28" s="426" t="s">
        <v>512</v>
      </c>
      <c r="I28" s="427" t="s">
        <v>513</v>
      </c>
      <c r="J28" s="233">
        <f t="shared" si="1"/>
        <v>4.699999999953434</v>
      </c>
      <c r="K28" s="307">
        <f t="shared" si="2"/>
        <v>282</v>
      </c>
      <c r="L28" s="235" t="s">
        <v>444</v>
      </c>
      <c r="M28" s="235" t="s">
        <v>221</v>
      </c>
      <c r="N28" s="308">
        <f t="shared" si="3"/>
        <v>50</v>
      </c>
      <c r="O28" s="309">
        <f t="shared" si="4"/>
        <v>53.697500000000005</v>
      </c>
      <c r="P28" s="310" t="str">
        <f t="shared" si="5"/>
        <v>--</v>
      </c>
      <c r="Q28" s="311" t="str">
        <f t="shared" si="6"/>
        <v>--</v>
      </c>
      <c r="R28" s="312" t="str">
        <f t="shared" si="7"/>
        <v>--</v>
      </c>
      <c r="S28" s="313" t="s">
        <v>442</v>
      </c>
      <c r="T28" s="316">
        <f t="shared" si="8"/>
        <v>53.697500000000005</v>
      </c>
      <c r="U28" s="246"/>
      <c r="V28" s="1">
        <v>164877</v>
      </c>
    </row>
    <row r="29" spans="2:22" s="1" customFormat="1" ht="16.5" customHeight="1">
      <c r="B29" s="13"/>
      <c r="C29" s="218">
        <v>157</v>
      </c>
      <c r="D29" s="304" t="s">
        <v>296</v>
      </c>
      <c r="E29" s="304" t="s">
        <v>421</v>
      </c>
      <c r="F29" s="305">
        <v>33</v>
      </c>
      <c r="G29" s="306">
        <f t="shared" si="0"/>
        <v>2.285</v>
      </c>
      <c r="H29" s="426" t="s">
        <v>514</v>
      </c>
      <c r="I29" s="427" t="s">
        <v>515</v>
      </c>
      <c r="J29" s="233">
        <f t="shared" si="1"/>
        <v>4.933333333348855</v>
      </c>
      <c r="K29" s="307">
        <f t="shared" si="2"/>
        <v>296</v>
      </c>
      <c r="L29" s="235" t="s">
        <v>444</v>
      </c>
      <c r="M29" s="235" t="s">
        <v>221</v>
      </c>
      <c r="N29" s="308">
        <f t="shared" si="3"/>
        <v>50</v>
      </c>
      <c r="O29" s="309">
        <f t="shared" si="4"/>
        <v>56.32525</v>
      </c>
      <c r="P29" s="310" t="str">
        <f t="shared" si="5"/>
        <v>--</v>
      </c>
      <c r="Q29" s="311" t="str">
        <f t="shared" si="6"/>
        <v>--</v>
      </c>
      <c r="R29" s="312" t="str">
        <f t="shared" si="7"/>
        <v>--</v>
      </c>
      <c r="S29" s="313" t="s">
        <v>442</v>
      </c>
      <c r="T29" s="316">
        <f t="shared" si="8"/>
        <v>56.32525</v>
      </c>
      <c r="U29" s="246"/>
      <c r="V29" s="1">
        <v>164878</v>
      </c>
    </row>
    <row r="30" spans="2:22" s="1" customFormat="1" ht="16.5" customHeight="1">
      <c r="B30" s="13"/>
      <c r="C30" s="218">
        <v>158</v>
      </c>
      <c r="D30" s="304" t="s">
        <v>301</v>
      </c>
      <c r="E30" s="304" t="s">
        <v>332</v>
      </c>
      <c r="F30" s="305">
        <v>33</v>
      </c>
      <c r="G30" s="306">
        <f t="shared" si="0"/>
        <v>2.285</v>
      </c>
      <c r="H30" s="426" t="s">
        <v>530</v>
      </c>
      <c r="I30" s="427" t="s">
        <v>531</v>
      </c>
      <c r="J30" s="233">
        <f t="shared" si="1"/>
        <v>1.9333333333488554</v>
      </c>
      <c r="K30" s="307">
        <f t="shared" si="2"/>
        <v>116</v>
      </c>
      <c r="L30" s="235" t="s">
        <v>444</v>
      </c>
      <c r="M30" s="235" t="s">
        <v>221</v>
      </c>
      <c r="N30" s="308">
        <f t="shared" si="3"/>
        <v>50</v>
      </c>
      <c r="O30" s="309">
        <f t="shared" si="4"/>
        <v>22.050250000000002</v>
      </c>
      <c r="P30" s="310" t="str">
        <f t="shared" si="5"/>
        <v>--</v>
      </c>
      <c r="Q30" s="311" t="str">
        <f t="shared" si="6"/>
        <v>--</v>
      </c>
      <c r="R30" s="312" t="str">
        <f t="shared" si="7"/>
        <v>--</v>
      </c>
      <c r="S30" s="313" t="s">
        <v>442</v>
      </c>
      <c r="T30" s="316">
        <f t="shared" si="8"/>
        <v>22.050250000000002</v>
      </c>
      <c r="U30" s="246"/>
      <c r="V30" s="1">
        <v>164948</v>
      </c>
    </row>
    <row r="31" spans="2:22" s="1" customFormat="1" ht="16.5" customHeight="1">
      <c r="B31" s="13"/>
      <c r="C31" s="218">
        <v>159</v>
      </c>
      <c r="D31" s="304" t="s">
        <v>274</v>
      </c>
      <c r="E31" s="304" t="s">
        <v>317</v>
      </c>
      <c r="F31" s="305">
        <v>33</v>
      </c>
      <c r="G31" s="306">
        <f t="shared" si="0"/>
        <v>2.285</v>
      </c>
      <c r="H31" s="426" t="s">
        <v>536</v>
      </c>
      <c r="I31" s="427" t="s">
        <v>537</v>
      </c>
      <c r="J31" s="233">
        <f t="shared" si="1"/>
        <v>4.799999999930151</v>
      </c>
      <c r="K31" s="307">
        <f t="shared" si="2"/>
        <v>288</v>
      </c>
      <c r="L31" s="235" t="s">
        <v>444</v>
      </c>
      <c r="M31" s="235" t="s">
        <v>221</v>
      </c>
      <c r="N31" s="308">
        <f t="shared" si="3"/>
        <v>50</v>
      </c>
      <c r="O31" s="309">
        <f t="shared" si="4"/>
        <v>54.84</v>
      </c>
      <c r="P31" s="310" t="str">
        <f t="shared" si="5"/>
        <v>--</v>
      </c>
      <c r="Q31" s="311" t="str">
        <f t="shared" si="6"/>
        <v>--</v>
      </c>
      <c r="R31" s="312" t="str">
        <f t="shared" si="7"/>
        <v>--</v>
      </c>
      <c r="S31" s="313" t="s">
        <v>442</v>
      </c>
      <c r="T31" s="316">
        <f t="shared" si="8"/>
        <v>54.84</v>
      </c>
      <c r="U31" s="246"/>
      <c r="V31" s="1">
        <v>164945</v>
      </c>
    </row>
    <row r="32" spans="2:22" s="1" customFormat="1" ht="16.5" customHeight="1">
      <c r="B32" s="13"/>
      <c r="C32" s="218">
        <v>160</v>
      </c>
      <c r="D32" s="304" t="s">
        <v>310</v>
      </c>
      <c r="E32" s="304" t="s">
        <v>344</v>
      </c>
      <c r="F32" s="305">
        <v>33</v>
      </c>
      <c r="G32" s="306">
        <f t="shared" si="0"/>
        <v>2.285</v>
      </c>
      <c r="H32" s="426" t="s">
        <v>542</v>
      </c>
      <c r="I32" s="427" t="s">
        <v>543</v>
      </c>
      <c r="J32" s="233">
        <f t="shared" si="1"/>
        <v>7.349999999860302</v>
      </c>
      <c r="K32" s="307">
        <f t="shared" si="2"/>
        <v>441</v>
      </c>
      <c r="L32" s="235" t="s">
        <v>444</v>
      </c>
      <c r="M32" s="235" t="s">
        <v>221</v>
      </c>
      <c r="N32" s="308">
        <f t="shared" si="3"/>
        <v>50</v>
      </c>
      <c r="O32" s="309">
        <f t="shared" si="4"/>
        <v>83.97375</v>
      </c>
      <c r="P32" s="310" t="str">
        <f t="shared" si="5"/>
        <v>--</v>
      </c>
      <c r="Q32" s="311" t="str">
        <f t="shared" si="6"/>
        <v>--</v>
      </c>
      <c r="R32" s="312" t="str">
        <f t="shared" si="7"/>
        <v>--</v>
      </c>
      <c r="S32" s="313" t="s">
        <v>442</v>
      </c>
      <c r="T32" s="316">
        <f t="shared" si="8"/>
        <v>83.97375</v>
      </c>
      <c r="U32" s="246"/>
      <c r="V32" s="1">
        <v>165084</v>
      </c>
    </row>
    <row r="33" spans="2:22" s="1" customFormat="1" ht="16.5" customHeight="1">
      <c r="B33" s="13"/>
      <c r="C33" s="218">
        <v>161</v>
      </c>
      <c r="D33" s="304" t="s">
        <v>416</v>
      </c>
      <c r="E33" s="304" t="s">
        <v>324</v>
      </c>
      <c r="F33" s="305">
        <v>13.2</v>
      </c>
      <c r="G33" s="306">
        <f t="shared" si="0"/>
        <v>2.285</v>
      </c>
      <c r="H33" s="426" t="s">
        <v>544</v>
      </c>
      <c r="I33" s="427" t="s">
        <v>545</v>
      </c>
      <c r="J33" s="233">
        <f t="shared" si="1"/>
        <v>3.4166666668024845</v>
      </c>
      <c r="K33" s="307">
        <f t="shared" si="2"/>
        <v>205</v>
      </c>
      <c r="L33" s="235" t="s">
        <v>444</v>
      </c>
      <c r="M33" s="235" t="s">
        <v>221</v>
      </c>
      <c r="N33" s="308">
        <f t="shared" si="3"/>
        <v>40</v>
      </c>
      <c r="O33" s="309">
        <f t="shared" si="4"/>
        <v>31.258800000000004</v>
      </c>
      <c r="P33" s="310" t="str">
        <f t="shared" si="5"/>
        <v>--</v>
      </c>
      <c r="Q33" s="311" t="str">
        <f t="shared" si="6"/>
        <v>--</v>
      </c>
      <c r="R33" s="312" t="str">
        <f t="shared" si="7"/>
        <v>--</v>
      </c>
      <c r="S33" s="313" t="s">
        <v>442</v>
      </c>
      <c r="T33" s="316">
        <f t="shared" si="8"/>
        <v>31.258800000000004</v>
      </c>
      <c r="U33" s="246"/>
      <c r="V33" s="1">
        <v>165085</v>
      </c>
    </row>
    <row r="34" spans="2:22" s="1" customFormat="1" ht="16.5" customHeight="1">
      <c r="B34" s="13"/>
      <c r="C34" s="218">
        <v>162</v>
      </c>
      <c r="D34" s="304" t="s">
        <v>314</v>
      </c>
      <c r="E34" s="304" t="s">
        <v>347</v>
      </c>
      <c r="F34" s="305">
        <v>33</v>
      </c>
      <c r="G34" s="306">
        <f t="shared" si="0"/>
        <v>2.285</v>
      </c>
      <c r="H34" s="426" t="s">
        <v>546</v>
      </c>
      <c r="I34" s="427" t="s">
        <v>547</v>
      </c>
      <c r="J34" s="233">
        <f t="shared" si="1"/>
        <v>5.683333333348855</v>
      </c>
      <c r="K34" s="307">
        <f t="shared" si="2"/>
        <v>341</v>
      </c>
      <c r="L34" s="235" t="s">
        <v>444</v>
      </c>
      <c r="M34" s="235" t="s">
        <v>221</v>
      </c>
      <c r="N34" s="308">
        <f t="shared" si="3"/>
        <v>50</v>
      </c>
      <c r="O34" s="309">
        <f t="shared" si="4"/>
        <v>64.89399999999999</v>
      </c>
      <c r="P34" s="310" t="str">
        <f t="shared" si="5"/>
        <v>--</v>
      </c>
      <c r="Q34" s="311" t="str">
        <f t="shared" si="6"/>
        <v>--</v>
      </c>
      <c r="R34" s="312" t="str">
        <f t="shared" si="7"/>
        <v>--</v>
      </c>
      <c r="S34" s="313" t="s">
        <v>442</v>
      </c>
      <c r="T34" s="316">
        <f t="shared" si="8"/>
        <v>64.89399999999999</v>
      </c>
      <c r="U34" s="246"/>
      <c r="V34" s="1">
        <v>165086</v>
      </c>
    </row>
    <row r="35" spans="2:22" s="1" customFormat="1" ht="16.5" customHeight="1">
      <c r="B35" s="13"/>
      <c r="C35" s="218">
        <v>163</v>
      </c>
      <c r="D35" s="304" t="s">
        <v>304</v>
      </c>
      <c r="E35" s="304" t="s">
        <v>335</v>
      </c>
      <c r="F35" s="305">
        <v>33</v>
      </c>
      <c r="G35" s="306">
        <f t="shared" si="0"/>
        <v>2.285</v>
      </c>
      <c r="H35" s="426" t="s">
        <v>548</v>
      </c>
      <c r="I35" s="427" t="s">
        <v>549</v>
      </c>
      <c r="J35" s="233">
        <f t="shared" si="1"/>
        <v>6.716666666732635</v>
      </c>
      <c r="K35" s="307">
        <f t="shared" si="2"/>
        <v>403</v>
      </c>
      <c r="L35" s="235" t="s">
        <v>444</v>
      </c>
      <c r="M35" s="235" t="s">
        <v>221</v>
      </c>
      <c r="N35" s="308">
        <f t="shared" si="3"/>
        <v>50</v>
      </c>
      <c r="O35" s="309">
        <f t="shared" si="4"/>
        <v>76.77600000000001</v>
      </c>
      <c r="P35" s="310" t="str">
        <f t="shared" si="5"/>
        <v>--</v>
      </c>
      <c r="Q35" s="311" t="str">
        <f t="shared" si="6"/>
        <v>--</v>
      </c>
      <c r="R35" s="312" t="str">
        <f t="shared" si="7"/>
        <v>--</v>
      </c>
      <c r="S35" s="313" t="s">
        <v>442</v>
      </c>
      <c r="T35" s="316">
        <f t="shared" si="8"/>
        <v>76.77600000000001</v>
      </c>
      <c r="U35" s="246"/>
      <c r="V35" s="1">
        <v>165087</v>
      </c>
    </row>
    <row r="36" spans="2:22" s="1" customFormat="1" ht="16.5" customHeight="1">
      <c r="B36" s="13"/>
      <c r="C36" s="218">
        <v>164</v>
      </c>
      <c r="D36" s="304" t="s">
        <v>308</v>
      </c>
      <c r="E36" s="304" t="s">
        <v>327</v>
      </c>
      <c r="F36" s="305">
        <v>33</v>
      </c>
      <c r="G36" s="306">
        <f t="shared" si="0"/>
        <v>2.285</v>
      </c>
      <c r="H36" s="426" t="s">
        <v>561</v>
      </c>
      <c r="I36" s="427" t="s">
        <v>562</v>
      </c>
      <c r="J36" s="233">
        <f t="shared" si="1"/>
        <v>7.216666666790843</v>
      </c>
      <c r="K36" s="307">
        <f t="shared" si="2"/>
        <v>433</v>
      </c>
      <c r="L36" s="235" t="s">
        <v>444</v>
      </c>
      <c r="M36" s="235" t="s">
        <v>221</v>
      </c>
      <c r="N36" s="308">
        <f t="shared" si="3"/>
        <v>50</v>
      </c>
      <c r="O36" s="309">
        <f t="shared" si="4"/>
        <v>82.4885</v>
      </c>
      <c r="P36" s="310" t="str">
        <f t="shared" si="5"/>
        <v>--</v>
      </c>
      <c r="Q36" s="311" t="str">
        <f t="shared" si="6"/>
        <v>--</v>
      </c>
      <c r="R36" s="312" t="str">
        <f t="shared" si="7"/>
        <v>--</v>
      </c>
      <c r="S36" s="313" t="s">
        <v>442</v>
      </c>
      <c r="T36" s="316">
        <f t="shared" si="8"/>
        <v>82.4885</v>
      </c>
      <c r="U36" s="246"/>
      <c r="V36" s="1">
        <v>165117</v>
      </c>
    </row>
    <row r="37" spans="2:22" s="1" customFormat="1" ht="16.5" customHeight="1">
      <c r="B37" s="13"/>
      <c r="C37" s="218">
        <v>165</v>
      </c>
      <c r="D37" s="304" t="s">
        <v>310</v>
      </c>
      <c r="E37" s="304" t="s">
        <v>345</v>
      </c>
      <c r="F37" s="305">
        <v>33</v>
      </c>
      <c r="G37" s="306">
        <f t="shared" si="0"/>
        <v>2.285</v>
      </c>
      <c r="H37" s="426" t="s">
        <v>567</v>
      </c>
      <c r="I37" s="427" t="s">
        <v>568</v>
      </c>
      <c r="J37" s="233">
        <f t="shared" si="1"/>
        <v>6.866666666697711</v>
      </c>
      <c r="K37" s="307">
        <f t="shared" si="2"/>
        <v>412</v>
      </c>
      <c r="L37" s="235" t="s">
        <v>444</v>
      </c>
      <c r="M37" s="235" t="s">
        <v>221</v>
      </c>
      <c r="N37" s="308">
        <f t="shared" si="3"/>
        <v>50</v>
      </c>
      <c r="O37" s="309">
        <f t="shared" si="4"/>
        <v>78.48975000000002</v>
      </c>
      <c r="P37" s="310" t="str">
        <f t="shared" si="5"/>
        <v>--</v>
      </c>
      <c r="Q37" s="311" t="str">
        <f t="shared" si="6"/>
        <v>--</v>
      </c>
      <c r="R37" s="312" t="str">
        <f t="shared" si="7"/>
        <v>--</v>
      </c>
      <c r="S37" s="313" t="s">
        <v>442</v>
      </c>
      <c r="T37" s="316">
        <f t="shared" si="8"/>
        <v>78.48975000000002</v>
      </c>
      <c r="U37" s="246"/>
      <c r="V37" s="1">
        <v>165120</v>
      </c>
    </row>
    <row r="38" spans="2:22" s="1" customFormat="1" ht="16.5" customHeight="1">
      <c r="B38" s="13"/>
      <c r="C38" s="218">
        <v>166</v>
      </c>
      <c r="D38" s="304" t="s">
        <v>304</v>
      </c>
      <c r="E38" s="304" t="s">
        <v>336</v>
      </c>
      <c r="F38" s="305">
        <v>33</v>
      </c>
      <c r="G38" s="306">
        <f t="shared" si="0"/>
        <v>2.285</v>
      </c>
      <c r="H38" s="426" t="s">
        <v>569</v>
      </c>
      <c r="I38" s="427" t="s">
        <v>570</v>
      </c>
      <c r="J38" s="233">
        <f t="shared" si="1"/>
        <v>1.7499999999417923</v>
      </c>
      <c r="K38" s="307">
        <f t="shared" si="2"/>
        <v>105</v>
      </c>
      <c r="L38" s="235" t="s">
        <v>444</v>
      </c>
      <c r="M38" s="235" t="s">
        <v>221</v>
      </c>
      <c r="N38" s="308">
        <f t="shared" si="3"/>
        <v>50</v>
      </c>
      <c r="O38" s="309">
        <f t="shared" si="4"/>
        <v>19.993750000000002</v>
      </c>
      <c r="P38" s="310" t="str">
        <f t="shared" si="5"/>
        <v>--</v>
      </c>
      <c r="Q38" s="311" t="str">
        <f t="shared" si="6"/>
        <v>--</v>
      </c>
      <c r="R38" s="312" t="str">
        <f t="shared" si="7"/>
        <v>--</v>
      </c>
      <c r="S38" s="313" t="s">
        <v>442</v>
      </c>
      <c r="T38" s="316">
        <f t="shared" si="8"/>
        <v>19.993750000000002</v>
      </c>
      <c r="U38" s="246"/>
      <c r="V38" s="1">
        <v>165121</v>
      </c>
    </row>
    <row r="39" spans="2:22" s="1" customFormat="1" ht="16.5" customHeight="1">
      <c r="B39" s="13"/>
      <c r="C39" s="218">
        <v>167</v>
      </c>
      <c r="D39" s="304" t="s">
        <v>314</v>
      </c>
      <c r="E39" s="304" t="s">
        <v>347</v>
      </c>
      <c r="F39" s="305">
        <v>33</v>
      </c>
      <c r="G39" s="306">
        <f t="shared" si="0"/>
        <v>2.285</v>
      </c>
      <c r="H39" s="426" t="s">
        <v>571</v>
      </c>
      <c r="I39" s="427" t="s">
        <v>572</v>
      </c>
      <c r="J39" s="233">
        <f t="shared" si="1"/>
        <v>6.650000000023283</v>
      </c>
      <c r="K39" s="307">
        <f t="shared" si="2"/>
        <v>399</v>
      </c>
      <c r="L39" s="235" t="s">
        <v>444</v>
      </c>
      <c r="M39" s="235" t="s">
        <v>221</v>
      </c>
      <c r="N39" s="308">
        <f t="shared" si="3"/>
        <v>50</v>
      </c>
      <c r="O39" s="309">
        <f t="shared" si="4"/>
        <v>75.97625000000001</v>
      </c>
      <c r="P39" s="310" t="str">
        <f t="shared" si="5"/>
        <v>--</v>
      </c>
      <c r="Q39" s="311" t="str">
        <f t="shared" si="6"/>
        <v>--</v>
      </c>
      <c r="R39" s="312" t="str">
        <f t="shared" si="7"/>
        <v>--</v>
      </c>
      <c r="S39" s="313" t="s">
        <v>442</v>
      </c>
      <c r="T39" s="316">
        <f t="shared" si="8"/>
        <v>75.97625000000001</v>
      </c>
      <c r="U39" s="246"/>
      <c r="V39" s="1">
        <v>165122</v>
      </c>
    </row>
    <row r="40" spans="2:22" s="1" customFormat="1" ht="16.5" customHeight="1">
      <c r="B40" s="13"/>
      <c r="C40" s="218">
        <v>168</v>
      </c>
      <c r="D40" s="304" t="s">
        <v>416</v>
      </c>
      <c r="E40" s="304" t="s">
        <v>323</v>
      </c>
      <c r="F40" s="305">
        <v>13.2</v>
      </c>
      <c r="G40" s="306">
        <f t="shared" si="0"/>
        <v>2.285</v>
      </c>
      <c r="H40" s="426" t="s">
        <v>573</v>
      </c>
      <c r="I40" s="427" t="s">
        <v>574</v>
      </c>
      <c r="J40" s="233">
        <f t="shared" si="1"/>
        <v>4.233333333337214</v>
      </c>
      <c r="K40" s="307">
        <f t="shared" si="2"/>
        <v>254</v>
      </c>
      <c r="L40" s="235" t="s">
        <v>444</v>
      </c>
      <c r="M40" s="235" t="s">
        <v>221</v>
      </c>
      <c r="N40" s="308">
        <f t="shared" si="3"/>
        <v>40</v>
      </c>
      <c r="O40" s="309">
        <f t="shared" si="4"/>
        <v>38.66220000000001</v>
      </c>
      <c r="P40" s="310" t="str">
        <f t="shared" si="5"/>
        <v>--</v>
      </c>
      <c r="Q40" s="311" t="str">
        <f t="shared" si="6"/>
        <v>--</v>
      </c>
      <c r="R40" s="312" t="str">
        <f t="shared" si="7"/>
        <v>--</v>
      </c>
      <c r="S40" s="313" t="s">
        <v>442</v>
      </c>
      <c r="T40" s="316">
        <f t="shared" si="8"/>
        <v>38.66220000000001</v>
      </c>
      <c r="U40" s="246"/>
      <c r="V40" s="1">
        <v>165123</v>
      </c>
    </row>
    <row r="41" spans="2:22" s="1" customFormat="1" ht="16.5" customHeight="1">
      <c r="B41" s="13"/>
      <c r="C41" s="218">
        <v>169</v>
      </c>
      <c r="D41" s="304" t="s">
        <v>300</v>
      </c>
      <c r="E41" s="304" t="s">
        <v>331</v>
      </c>
      <c r="F41" s="305">
        <v>13.2</v>
      </c>
      <c r="G41" s="306">
        <f t="shared" si="0"/>
        <v>2.285</v>
      </c>
      <c r="H41" s="426" t="s">
        <v>575</v>
      </c>
      <c r="I41" s="427" t="s">
        <v>576</v>
      </c>
      <c r="J41" s="233">
        <f t="shared" si="1"/>
        <v>4.699999999953434</v>
      </c>
      <c r="K41" s="307">
        <f t="shared" si="2"/>
        <v>282</v>
      </c>
      <c r="L41" s="235" t="s">
        <v>444</v>
      </c>
      <c r="M41" s="235" t="s">
        <v>221</v>
      </c>
      <c r="N41" s="308">
        <f t="shared" si="3"/>
        <v>40</v>
      </c>
      <c r="O41" s="309">
        <f t="shared" si="4"/>
        <v>42.958000000000006</v>
      </c>
      <c r="P41" s="310" t="str">
        <f t="shared" si="5"/>
        <v>--</v>
      </c>
      <c r="Q41" s="311" t="str">
        <f t="shared" si="6"/>
        <v>--</v>
      </c>
      <c r="R41" s="312" t="str">
        <f t="shared" si="7"/>
        <v>--</v>
      </c>
      <c r="S41" s="313" t="s">
        <v>442</v>
      </c>
      <c r="T41" s="316">
        <f t="shared" si="8"/>
        <v>42.958000000000006</v>
      </c>
      <c r="U41" s="246"/>
      <c r="V41" s="1">
        <v>165124</v>
      </c>
    </row>
    <row r="42" spans="2:21" s="1" customFormat="1" ht="16.5" customHeight="1" thickBot="1">
      <c r="B42" s="13"/>
      <c r="C42" s="330"/>
      <c r="D42" s="330"/>
      <c r="E42" s="330"/>
      <c r="F42" s="330"/>
      <c r="G42" s="317"/>
      <c r="H42" s="424"/>
      <c r="I42" s="424"/>
      <c r="J42" s="247"/>
      <c r="K42" s="247"/>
      <c r="L42" s="330"/>
      <c r="M42" s="330"/>
      <c r="N42" s="340"/>
      <c r="O42" s="341"/>
      <c r="P42" s="342"/>
      <c r="Q42" s="343"/>
      <c r="R42" s="344"/>
      <c r="S42" s="330"/>
      <c r="T42" s="318"/>
      <c r="U42" s="246"/>
    </row>
    <row r="43" spans="2:21" s="1" customFormat="1" ht="16.5" customHeight="1" thickBot="1" thickTop="1">
      <c r="B43" s="13"/>
      <c r="C43" s="117" t="s">
        <v>409</v>
      </c>
      <c r="D43" s="118" t="s">
        <v>383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319">
        <f>SUM(O20:O42)</f>
        <v>1265.5472500000003</v>
      </c>
      <c r="P43" s="320">
        <f>SUM(P20:P42)</f>
        <v>319.9</v>
      </c>
      <c r="Q43" s="320">
        <f>SUM(Q20:Q42)</f>
        <v>2843.2254999999996</v>
      </c>
      <c r="R43" s="321">
        <f>SUM(R20:R42)</f>
        <v>0</v>
      </c>
      <c r="S43" s="322"/>
      <c r="T43" s="323">
        <f>ROUND(SUM(T20:T42),2)</f>
        <v>4428.67</v>
      </c>
      <c r="U43" s="246"/>
    </row>
    <row r="44" spans="2:21" s="132" customFormat="1" ht="9.75" thickTop="1">
      <c r="B44" s="133"/>
      <c r="C44" s="134"/>
      <c r="D44" s="135" t="s">
        <v>384</v>
      </c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1"/>
      <c r="T44" s="324"/>
      <c r="U44" s="263"/>
    </row>
    <row r="45" spans="2:21" s="1" customFormat="1" ht="16.5" customHeight="1" thickBot="1">
      <c r="B45" s="14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6"/>
    </row>
    <row r="46" spans="2:21" ht="16.5" customHeight="1" thickTop="1"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</row>
    <row r="47" spans="3:4" ht="16.5" customHeight="1">
      <c r="C47" s="325"/>
      <c r="D47" s="325"/>
    </row>
    <row r="48" ht="16.5" customHeight="1"/>
    <row r="49" ht="16.5" customHeight="1"/>
    <row r="50" ht="16.5" customHeight="1"/>
    <row r="51" ht="16.5" customHeight="1"/>
    <row r="52" ht="16.5" customHeight="1"/>
  </sheetData>
  <printOptions/>
  <pageMargins left="0.5905511811023623" right="0.1968503937007874" top="0.7874015748031497" bottom="0.7874015748031497" header="0.5118110236220472" footer="0.5118110236220472"/>
  <pageSetup fitToHeight="1" fitToWidth="1" horizontalDpi="300" verticalDpi="300" orientation="landscape" paperSize="9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3">
    <pageSetUpPr fitToPage="1"/>
  </sheetPr>
  <dimension ref="A1:V47"/>
  <sheetViews>
    <sheetView zoomScale="75" zoomScaleNormal="75" workbookViewId="0" topLeftCell="A4">
      <selection activeCell="E14" sqref="E14:E17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25.7109375" style="5" customWidth="1"/>
    <col min="5" max="5" width="35.7109375" style="5" customWidth="1"/>
    <col min="6" max="6" width="10.7109375" style="5" customWidth="1"/>
    <col min="7" max="7" width="12.421875" style="5" hidden="1" customWidth="1"/>
    <col min="8" max="9" width="15.7109375" style="5" customWidth="1"/>
    <col min="10" max="12" width="9.7109375" style="5" customWidth="1"/>
    <col min="13" max="13" width="7.7109375" style="5" customWidth="1"/>
    <col min="14" max="14" width="12.7109375" style="5" hidden="1" customWidth="1"/>
    <col min="15" max="15" width="15.00390625" style="5" hidden="1" customWidth="1"/>
    <col min="16" max="16" width="15.140625" style="5" hidden="1" customWidth="1"/>
    <col min="17" max="18" width="15.57421875" style="5" hidden="1" customWidth="1"/>
    <col min="19" max="19" width="9.7109375" style="5" customWidth="1"/>
    <col min="20" max="20" width="15.7109375" style="5" customWidth="1"/>
    <col min="21" max="21" width="15.57421875" style="5" customWidth="1"/>
    <col min="22" max="22" width="11.421875" style="5" hidden="1" customWidth="1"/>
    <col min="23" max="16384" width="11.421875" style="5" customWidth="1"/>
  </cols>
  <sheetData>
    <row r="1" spans="1:21" s="3" customFormat="1" ht="30.75" customHeight="1">
      <c r="A1" s="269"/>
      <c r="U1" s="326"/>
    </row>
    <row r="2" spans="1:21" s="3" customFormat="1" ht="26.25">
      <c r="A2" s="269"/>
      <c r="B2" s="16" t="str">
        <f>'tot-0603'!B2</f>
        <v>ANEXO IV a la Resolución E.N.R.E.  N°                    /2008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12.75">
      <c r="A3" s="27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" s="9" customFormat="1" ht="11.25">
      <c r="A4" s="8" t="s">
        <v>355</v>
      </c>
      <c r="B4" s="271"/>
    </row>
    <row r="5" spans="1:2" s="9" customFormat="1" ht="11.25">
      <c r="A5" s="8" t="s">
        <v>356</v>
      </c>
      <c r="B5" s="271"/>
    </row>
    <row r="6" s="1" customFormat="1" ht="16.5" customHeight="1" thickBot="1"/>
    <row r="7" spans="2:21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</row>
    <row r="8" spans="2:21" s="22" customFormat="1" ht="20.25">
      <c r="B8" s="23"/>
      <c r="D8" s="24" t="s">
        <v>400</v>
      </c>
      <c r="N8" s="25"/>
      <c r="O8" s="25"/>
      <c r="P8" s="25"/>
      <c r="Q8" s="25"/>
      <c r="R8" s="25"/>
      <c r="S8" s="25"/>
      <c r="T8" s="25"/>
      <c r="U8" s="26"/>
    </row>
    <row r="9" spans="2:21" s="1" customFormat="1" ht="16.5" customHeight="1">
      <c r="B9" s="13"/>
      <c r="D9" s="7"/>
      <c r="E9" s="7"/>
      <c r="F9" s="7"/>
      <c r="G9" s="32"/>
      <c r="H9" s="32"/>
      <c r="I9" s="32"/>
      <c r="J9" s="32"/>
      <c r="K9" s="32"/>
      <c r="N9" s="7"/>
      <c r="O9" s="7"/>
      <c r="P9" s="7"/>
      <c r="Q9" s="7"/>
      <c r="R9" s="7"/>
      <c r="S9" s="7"/>
      <c r="T9" s="7"/>
      <c r="U9" s="14"/>
    </row>
    <row r="10" spans="2:21" s="22" customFormat="1" ht="20.25">
      <c r="B10" s="23"/>
      <c r="D10" s="24" t="s">
        <v>401</v>
      </c>
      <c r="E10" s="24"/>
      <c r="F10" s="25"/>
      <c r="G10" s="24"/>
      <c r="H10" s="24"/>
      <c r="I10" s="24"/>
      <c r="J10" s="24"/>
      <c r="K10" s="24"/>
      <c r="N10" s="25"/>
      <c r="O10" s="25"/>
      <c r="P10" s="25"/>
      <c r="Q10" s="25"/>
      <c r="R10" s="25"/>
      <c r="S10" s="25"/>
      <c r="T10" s="25"/>
      <c r="U10" s="26"/>
    </row>
    <row r="11" spans="2:21" s="1" customFormat="1" ht="16.5" customHeight="1">
      <c r="B11" s="13"/>
      <c r="C11" s="7"/>
      <c r="D11" s="272"/>
      <c r="E11" s="32"/>
      <c r="F11" s="7"/>
      <c r="G11" s="32"/>
      <c r="H11" s="32"/>
      <c r="I11" s="32"/>
      <c r="J11" s="32"/>
      <c r="K11" s="32"/>
      <c r="N11" s="7"/>
      <c r="O11" s="7"/>
      <c r="P11" s="7"/>
      <c r="Q11" s="7"/>
      <c r="R11" s="7"/>
      <c r="S11" s="7"/>
      <c r="T11" s="7"/>
      <c r="U11" s="14"/>
    </row>
    <row r="12" spans="2:21" s="10" customFormat="1" ht="19.5">
      <c r="B12" s="11" t="str">
        <f>'tot-0603'!B14</f>
        <v>Desde el 01 al 31 de marzo de 2006</v>
      </c>
      <c r="C12" s="273"/>
      <c r="D12" s="12"/>
      <c r="E12" s="12"/>
      <c r="F12" s="12"/>
      <c r="G12" s="12"/>
      <c r="H12" s="29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1"/>
    </row>
    <row r="13" spans="2:21" s="1" customFormat="1" ht="16.5" customHeight="1" thickBot="1">
      <c r="B13" s="13"/>
      <c r="C13" s="7"/>
      <c r="G13" s="34"/>
      <c r="I13" s="7"/>
      <c r="J13" s="7"/>
      <c r="K13" s="7"/>
      <c r="L13" s="34"/>
      <c r="M13" s="34"/>
      <c r="N13" s="34"/>
      <c r="O13" s="7"/>
      <c r="P13" s="7"/>
      <c r="Q13" s="7"/>
      <c r="R13" s="7"/>
      <c r="S13" s="7"/>
      <c r="T13" s="7"/>
      <c r="U13" s="14"/>
    </row>
    <row r="14" spans="2:21" s="1" customFormat="1" ht="16.5" customHeight="1" thickBot="1" thickTop="1">
      <c r="B14" s="13"/>
      <c r="C14" s="7"/>
      <c r="D14" s="274" t="s">
        <v>402</v>
      </c>
      <c r="E14" s="329">
        <v>6.093</v>
      </c>
      <c r="F14" s="276">
        <f>60*'tot-0603'!B13</f>
        <v>60</v>
      </c>
      <c r="G14" s="34"/>
      <c r="H14" s="182" t="str">
        <f>IF(F14=60," ",IF(F14=120,"    Coeficiente duplicado por tasa de falla &gt;4 Sal. x año/100 km.","    REVISAR COEFICIENTE"))</f>
        <v> </v>
      </c>
      <c r="I14" s="7"/>
      <c r="J14" s="7"/>
      <c r="K14" s="7"/>
      <c r="L14" s="34"/>
      <c r="M14" s="34"/>
      <c r="N14" s="34"/>
      <c r="O14" s="7"/>
      <c r="P14" s="7"/>
      <c r="Q14" s="7"/>
      <c r="R14" s="7"/>
      <c r="S14" s="7"/>
      <c r="T14" s="7"/>
      <c r="U14" s="14"/>
    </row>
    <row r="15" spans="2:21" s="1" customFormat="1" ht="16.5" customHeight="1" thickBot="1" thickTop="1">
      <c r="B15" s="13"/>
      <c r="C15" s="7"/>
      <c r="D15" s="274" t="s">
        <v>403</v>
      </c>
      <c r="E15" s="275">
        <v>3.047</v>
      </c>
      <c r="F15" s="276">
        <f>50*'tot-0603'!B13</f>
        <v>50</v>
      </c>
      <c r="H15" s="182" t="str">
        <f>IF(F15=50," ",IF(F15=100,"    Coeficiente duplicado por tasa de falla &gt;4 Sal. x año/100 km.","    REVISAR COEFICIENTE"))</f>
        <v> </v>
      </c>
      <c r="Q15" s="7"/>
      <c r="R15" s="7"/>
      <c r="S15" s="7"/>
      <c r="T15" s="277"/>
      <c r="U15" s="14"/>
    </row>
    <row r="16" spans="2:21" s="1" customFormat="1" ht="16.5" customHeight="1" thickBot="1" thickTop="1">
      <c r="B16" s="13"/>
      <c r="C16" s="7"/>
      <c r="D16" s="278" t="s">
        <v>404</v>
      </c>
      <c r="E16" s="279">
        <v>2.285</v>
      </c>
      <c r="F16" s="280">
        <f>50*'tot-0603'!B13</f>
        <v>50</v>
      </c>
      <c r="H16" s="182" t="str">
        <f>IF(F16=50," ",IF(F16=100,"    Coeficiente duplicado por tasa de falla &gt;4 Sal. x año/100 km.","    REVISAR COEFICIENTE"))</f>
        <v> </v>
      </c>
      <c r="I16" s="281"/>
      <c r="J16" s="281"/>
      <c r="K16" s="7"/>
      <c r="N16" s="282"/>
      <c r="O16" s="283"/>
      <c r="P16" s="15"/>
      <c r="Q16" s="7"/>
      <c r="R16" s="7"/>
      <c r="S16" s="7"/>
      <c r="T16" s="277"/>
      <c r="U16" s="14"/>
    </row>
    <row r="17" spans="2:21" s="1" customFormat="1" ht="16.5" customHeight="1" thickBot="1" thickTop="1">
      <c r="B17" s="13"/>
      <c r="C17" s="7"/>
      <c r="D17" s="284" t="s">
        <v>405</v>
      </c>
      <c r="E17" s="279">
        <v>2.285</v>
      </c>
      <c r="F17" s="285">
        <f>40*'tot-0603'!B13</f>
        <v>40</v>
      </c>
      <c r="H17" s="182" t="str">
        <f>IF(F17=40," ",IF(F17=80,"    Coeficiente duplicado por tasa de falla &gt;4 Sal. x año/100 km.","    REVISAR COEFICIENTE"))</f>
        <v> </v>
      </c>
      <c r="I17" s="281"/>
      <c r="J17" s="281"/>
      <c r="K17" s="7"/>
      <c r="N17" s="282"/>
      <c r="O17" s="283"/>
      <c r="P17" s="15"/>
      <c r="Q17" s="7"/>
      <c r="R17" s="7"/>
      <c r="S17" s="7"/>
      <c r="T17" s="277"/>
      <c r="U17" s="14"/>
    </row>
    <row r="18" spans="2:21" s="1" customFormat="1" ht="16.5" customHeight="1" thickBot="1" thickTop="1">
      <c r="B18" s="13"/>
      <c r="C18" s="7"/>
      <c r="D18" s="286"/>
      <c r="E18" s="287"/>
      <c r="F18" s="15"/>
      <c r="G18" s="7"/>
      <c r="H18" s="15"/>
      <c r="I18" s="281"/>
      <c r="J18" s="281"/>
      <c r="K18" s="7"/>
      <c r="L18" s="7"/>
      <c r="M18" s="7"/>
      <c r="N18" s="282"/>
      <c r="O18" s="283"/>
      <c r="P18" s="15"/>
      <c r="Q18" s="7"/>
      <c r="R18" s="7"/>
      <c r="S18" s="7"/>
      <c r="T18" s="277"/>
      <c r="U18" s="14"/>
    </row>
    <row r="19" spans="2:21" s="288" customFormat="1" ht="34.5" customHeight="1" thickBot="1" thickTop="1">
      <c r="B19" s="289"/>
      <c r="C19" s="188" t="s">
        <v>365</v>
      </c>
      <c r="D19" s="189" t="s">
        <v>389</v>
      </c>
      <c r="E19" s="190" t="s">
        <v>390</v>
      </c>
      <c r="F19" s="192" t="s">
        <v>366</v>
      </c>
      <c r="G19" s="51" t="s">
        <v>368</v>
      </c>
      <c r="H19" s="190" t="s">
        <v>369</v>
      </c>
      <c r="I19" s="190" t="s">
        <v>370</v>
      </c>
      <c r="J19" s="189" t="s">
        <v>392</v>
      </c>
      <c r="K19" s="189" t="s">
        <v>393</v>
      </c>
      <c r="L19" s="50" t="s">
        <v>408</v>
      </c>
      <c r="M19" s="190" t="s">
        <v>394</v>
      </c>
      <c r="N19" s="290" t="s">
        <v>406</v>
      </c>
      <c r="O19" s="291" t="s">
        <v>407</v>
      </c>
      <c r="P19" s="292" t="s">
        <v>397</v>
      </c>
      <c r="Q19" s="293"/>
      <c r="R19" s="294" t="s">
        <v>379</v>
      </c>
      <c r="S19" s="192" t="s">
        <v>381</v>
      </c>
      <c r="T19" s="192" t="s">
        <v>382</v>
      </c>
      <c r="U19" s="295"/>
    </row>
    <row r="20" spans="2:21" s="1" customFormat="1" ht="16.5" customHeight="1" thickTop="1">
      <c r="B20" s="13"/>
      <c r="C20" s="206"/>
      <c r="D20" s="204" t="s">
        <v>227</v>
      </c>
      <c r="E20" s="204"/>
      <c r="F20" s="296"/>
      <c r="G20" s="297"/>
      <c r="H20" s="420"/>
      <c r="I20" s="425"/>
      <c r="J20" s="208"/>
      <c r="K20" s="208"/>
      <c r="L20" s="205"/>
      <c r="M20" s="205"/>
      <c r="N20" s="298"/>
      <c r="O20" s="299"/>
      <c r="P20" s="300"/>
      <c r="Q20" s="301"/>
      <c r="R20" s="302"/>
      <c r="S20" s="303"/>
      <c r="T20" s="216">
        <f>ROUND('SA-0603'!T43,2)</f>
        <v>4428.67</v>
      </c>
      <c r="U20" s="164"/>
    </row>
    <row r="21" spans="2:21" s="1" customFormat="1" ht="16.5" customHeight="1">
      <c r="B21" s="13"/>
      <c r="C21" s="218"/>
      <c r="D21" s="304"/>
      <c r="E21" s="304"/>
      <c r="F21" s="305"/>
      <c r="G21" s="306"/>
      <c r="H21" s="426"/>
      <c r="I21" s="427"/>
      <c r="J21" s="233"/>
      <c r="K21" s="307"/>
      <c r="L21" s="235"/>
      <c r="M21" s="235"/>
      <c r="N21" s="308"/>
      <c r="O21" s="309"/>
      <c r="P21" s="310"/>
      <c r="Q21" s="311"/>
      <c r="R21" s="312"/>
      <c r="S21" s="313"/>
      <c r="T21" s="314"/>
      <c r="U21" s="164"/>
    </row>
    <row r="22" spans="2:22" s="1" customFormat="1" ht="16.5" customHeight="1">
      <c r="B22" s="13"/>
      <c r="C22" s="218">
        <v>170</v>
      </c>
      <c r="D22" s="304" t="s">
        <v>308</v>
      </c>
      <c r="E22" s="304" t="s">
        <v>425</v>
      </c>
      <c r="F22" s="315">
        <v>33</v>
      </c>
      <c r="G22" s="306">
        <f aca="true" t="shared" si="0" ref="G22:G41">IF(F22=220,$E$14,IF(AND(F22&lt;=132,F22&gt;=66),$E$15,IF(AND(F22&lt;66,F22&gt;=33),$E$16,$E$17)))</f>
        <v>2.285</v>
      </c>
      <c r="H22" s="426" t="s">
        <v>580</v>
      </c>
      <c r="I22" s="427" t="s">
        <v>581</v>
      </c>
      <c r="J22" s="233">
        <f aca="true" t="shared" si="1" ref="J22:J41">IF(D22="","",(I22-H22)*24)</f>
        <v>1.0833333331975155</v>
      </c>
      <c r="K22" s="307">
        <f aca="true" t="shared" si="2" ref="K22:K41">IF(D22="","",ROUND((I22-H22)*24*60,0))</f>
        <v>65</v>
      </c>
      <c r="L22" s="235" t="s">
        <v>444</v>
      </c>
      <c r="M22" s="235" t="s">
        <v>221</v>
      </c>
      <c r="N22" s="308">
        <f aca="true" t="shared" si="3" ref="N22:N41">IF(F22=220,$F$14,IF(AND(F22&lt;=132,F22&gt;=66),$F$15,IF(AND(F22&lt;66,F22&gt;13.2),$F$16,$F$17)))</f>
        <v>50</v>
      </c>
      <c r="O22" s="309">
        <f aca="true" t="shared" si="4" ref="O22:O41">IF(L22="P",G22*N22*ROUND(K22/60,2)*0.1,"--")</f>
        <v>12.339000000000002</v>
      </c>
      <c r="P22" s="310" t="str">
        <f aca="true" t="shared" si="5" ref="P22:P41">IF(AND(L22="F",M22="NO"),G22*N22,"--")</f>
        <v>--</v>
      </c>
      <c r="Q22" s="311" t="str">
        <f aca="true" t="shared" si="6" ref="Q22:Q41">IF(L22="F",G22*N22*ROUND(K22/60,2),"--")</f>
        <v>--</v>
      </c>
      <c r="R22" s="312" t="str">
        <f aca="true" t="shared" si="7" ref="R22:R41">IF(L22="RF",G22*N22*ROUND(K22/60,2),"--")</f>
        <v>--</v>
      </c>
      <c r="S22" s="313" t="s">
        <v>442</v>
      </c>
      <c r="T22" s="316">
        <f aca="true" t="shared" si="8" ref="T22:T41">IF(D22="","",SUM(O22:R22)*IF(S22="SI",1,2)*IF(F22="500/220",0,1))</f>
        <v>12.339000000000002</v>
      </c>
      <c r="U22" s="246"/>
      <c r="V22" s="1">
        <v>165128</v>
      </c>
    </row>
    <row r="23" spans="2:22" s="1" customFormat="1" ht="16.5" customHeight="1">
      <c r="B23" s="13"/>
      <c r="C23" s="218">
        <v>171</v>
      </c>
      <c r="D23" s="304" t="s">
        <v>304</v>
      </c>
      <c r="E23" s="304" t="s">
        <v>335</v>
      </c>
      <c r="F23" s="305">
        <v>33</v>
      </c>
      <c r="G23" s="306">
        <f t="shared" si="0"/>
        <v>2.285</v>
      </c>
      <c r="H23" s="426" t="s">
        <v>580</v>
      </c>
      <c r="I23" s="427" t="s">
        <v>582</v>
      </c>
      <c r="J23" s="233">
        <f t="shared" si="1"/>
        <v>4.7333333332207985</v>
      </c>
      <c r="K23" s="307">
        <f t="shared" si="2"/>
        <v>284</v>
      </c>
      <c r="L23" s="235" t="s">
        <v>444</v>
      </c>
      <c r="M23" s="235" t="s">
        <v>221</v>
      </c>
      <c r="N23" s="308">
        <f t="shared" si="3"/>
        <v>50</v>
      </c>
      <c r="O23" s="309">
        <f t="shared" si="4"/>
        <v>54.04025000000001</v>
      </c>
      <c r="P23" s="310" t="str">
        <f t="shared" si="5"/>
        <v>--</v>
      </c>
      <c r="Q23" s="311" t="str">
        <f t="shared" si="6"/>
        <v>--</v>
      </c>
      <c r="R23" s="312" t="str">
        <f t="shared" si="7"/>
        <v>--</v>
      </c>
      <c r="S23" s="313" t="s">
        <v>442</v>
      </c>
      <c r="T23" s="316">
        <f t="shared" si="8"/>
        <v>54.04025000000001</v>
      </c>
      <c r="U23" s="246"/>
      <c r="V23" s="1">
        <v>165127</v>
      </c>
    </row>
    <row r="24" spans="2:22" s="1" customFormat="1" ht="16.5" customHeight="1">
      <c r="B24" s="13"/>
      <c r="C24" s="218">
        <v>172</v>
      </c>
      <c r="D24" s="304" t="s">
        <v>306</v>
      </c>
      <c r="E24" s="304" t="s">
        <v>341</v>
      </c>
      <c r="F24" s="305">
        <v>13.2</v>
      </c>
      <c r="G24" s="306">
        <f t="shared" si="0"/>
        <v>2.285</v>
      </c>
      <c r="H24" s="426" t="s">
        <v>583</v>
      </c>
      <c r="I24" s="427" t="s">
        <v>584</v>
      </c>
      <c r="J24" s="233">
        <f t="shared" si="1"/>
        <v>4.849999999918509</v>
      </c>
      <c r="K24" s="307">
        <f t="shared" si="2"/>
        <v>291</v>
      </c>
      <c r="L24" s="235" t="s">
        <v>444</v>
      </c>
      <c r="M24" s="235" t="s">
        <v>221</v>
      </c>
      <c r="N24" s="308">
        <f t="shared" si="3"/>
        <v>40</v>
      </c>
      <c r="O24" s="309">
        <f t="shared" si="4"/>
        <v>44.32900000000001</v>
      </c>
      <c r="P24" s="310" t="str">
        <f t="shared" si="5"/>
        <v>--</v>
      </c>
      <c r="Q24" s="311" t="str">
        <f t="shared" si="6"/>
        <v>--</v>
      </c>
      <c r="R24" s="312" t="str">
        <f t="shared" si="7"/>
        <v>--</v>
      </c>
      <c r="S24" s="313" t="s">
        <v>442</v>
      </c>
      <c r="T24" s="316">
        <f t="shared" si="8"/>
        <v>44.32900000000001</v>
      </c>
      <c r="U24" s="246"/>
      <c r="V24" s="1">
        <v>165129</v>
      </c>
    </row>
    <row r="25" spans="2:22" s="1" customFormat="1" ht="16.5" customHeight="1">
      <c r="B25" s="13"/>
      <c r="C25" s="218">
        <v>173</v>
      </c>
      <c r="D25" s="304" t="s">
        <v>294</v>
      </c>
      <c r="E25" s="304" t="s">
        <v>419</v>
      </c>
      <c r="F25" s="305">
        <v>33</v>
      </c>
      <c r="G25" s="306">
        <f t="shared" si="0"/>
        <v>2.285</v>
      </c>
      <c r="H25" s="426" t="s">
        <v>589</v>
      </c>
      <c r="I25" s="427" t="s">
        <v>590</v>
      </c>
      <c r="J25" s="233">
        <f t="shared" si="1"/>
        <v>4.599999999976717</v>
      </c>
      <c r="K25" s="307">
        <f t="shared" si="2"/>
        <v>276</v>
      </c>
      <c r="L25" s="235" t="s">
        <v>444</v>
      </c>
      <c r="M25" s="235" t="s">
        <v>221</v>
      </c>
      <c r="N25" s="308">
        <f t="shared" si="3"/>
        <v>50</v>
      </c>
      <c r="O25" s="309">
        <f t="shared" si="4"/>
        <v>52.555</v>
      </c>
      <c r="P25" s="310" t="str">
        <f t="shared" si="5"/>
        <v>--</v>
      </c>
      <c r="Q25" s="311" t="str">
        <f t="shared" si="6"/>
        <v>--</v>
      </c>
      <c r="R25" s="312" t="str">
        <f t="shared" si="7"/>
        <v>--</v>
      </c>
      <c r="S25" s="313" t="s">
        <v>442</v>
      </c>
      <c r="T25" s="316">
        <f t="shared" si="8"/>
        <v>52.555</v>
      </c>
      <c r="U25" s="246"/>
      <c r="V25" s="1">
        <v>165134</v>
      </c>
    </row>
    <row r="26" spans="2:22" s="1" customFormat="1" ht="16.5" customHeight="1">
      <c r="B26" s="13"/>
      <c r="C26" s="218">
        <v>174</v>
      </c>
      <c r="D26" s="304" t="s">
        <v>310</v>
      </c>
      <c r="E26" s="304" t="s">
        <v>417</v>
      </c>
      <c r="F26" s="305">
        <v>33</v>
      </c>
      <c r="G26" s="306">
        <f t="shared" si="0"/>
        <v>2.285</v>
      </c>
      <c r="H26" s="426" t="s">
        <v>591</v>
      </c>
      <c r="I26" s="427" t="s">
        <v>592</v>
      </c>
      <c r="J26" s="233">
        <f t="shared" si="1"/>
        <v>6.46666666661622</v>
      </c>
      <c r="K26" s="307">
        <f t="shared" si="2"/>
        <v>388</v>
      </c>
      <c r="L26" s="235" t="s">
        <v>444</v>
      </c>
      <c r="M26" s="235" t="s">
        <v>221</v>
      </c>
      <c r="N26" s="308">
        <f t="shared" si="3"/>
        <v>50</v>
      </c>
      <c r="O26" s="309">
        <f t="shared" si="4"/>
        <v>73.91975000000001</v>
      </c>
      <c r="P26" s="310" t="str">
        <f t="shared" si="5"/>
        <v>--</v>
      </c>
      <c r="Q26" s="311" t="str">
        <f t="shared" si="6"/>
        <v>--</v>
      </c>
      <c r="R26" s="312" t="str">
        <f t="shared" si="7"/>
        <v>--</v>
      </c>
      <c r="S26" s="313" t="s">
        <v>442</v>
      </c>
      <c r="T26" s="316">
        <f t="shared" si="8"/>
        <v>73.91975000000001</v>
      </c>
      <c r="U26" s="246"/>
      <c r="V26" s="1">
        <v>165135</v>
      </c>
    </row>
    <row r="27" spans="2:22" s="1" customFormat="1" ht="16.5" customHeight="1">
      <c r="B27" s="13"/>
      <c r="C27" s="218">
        <v>175</v>
      </c>
      <c r="D27" s="304" t="s">
        <v>416</v>
      </c>
      <c r="E27" s="304" t="s">
        <v>322</v>
      </c>
      <c r="F27" s="305">
        <v>13.2</v>
      </c>
      <c r="G27" s="306">
        <f t="shared" si="0"/>
        <v>2.285</v>
      </c>
      <c r="H27" s="426" t="s">
        <v>595</v>
      </c>
      <c r="I27" s="427" t="s">
        <v>596</v>
      </c>
      <c r="J27" s="233">
        <f t="shared" si="1"/>
        <v>4.233333333337214</v>
      </c>
      <c r="K27" s="307">
        <f t="shared" si="2"/>
        <v>254</v>
      </c>
      <c r="L27" s="235" t="s">
        <v>444</v>
      </c>
      <c r="M27" s="235" t="s">
        <v>221</v>
      </c>
      <c r="N27" s="308">
        <f t="shared" si="3"/>
        <v>40</v>
      </c>
      <c r="O27" s="309">
        <f t="shared" si="4"/>
        <v>38.66220000000001</v>
      </c>
      <c r="P27" s="310" t="str">
        <f t="shared" si="5"/>
        <v>--</v>
      </c>
      <c r="Q27" s="311" t="str">
        <f t="shared" si="6"/>
        <v>--</v>
      </c>
      <c r="R27" s="312" t="str">
        <f t="shared" si="7"/>
        <v>--</v>
      </c>
      <c r="S27" s="313" t="s">
        <v>442</v>
      </c>
      <c r="T27" s="316">
        <f t="shared" si="8"/>
        <v>38.66220000000001</v>
      </c>
      <c r="U27" s="246"/>
      <c r="V27" s="1">
        <v>165137</v>
      </c>
    </row>
    <row r="28" spans="2:22" s="1" customFormat="1" ht="16.5" customHeight="1">
      <c r="B28" s="13"/>
      <c r="C28" s="218">
        <v>176</v>
      </c>
      <c r="D28" s="304" t="s">
        <v>304</v>
      </c>
      <c r="E28" s="304" t="s">
        <v>336</v>
      </c>
      <c r="F28" s="305">
        <v>33</v>
      </c>
      <c r="G28" s="306">
        <f t="shared" si="0"/>
        <v>2.285</v>
      </c>
      <c r="H28" s="426" t="s">
        <v>597</v>
      </c>
      <c r="I28" s="427" t="s">
        <v>598</v>
      </c>
      <c r="J28" s="233">
        <f t="shared" si="1"/>
        <v>4.31666666676756</v>
      </c>
      <c r="K28" s="307">
        <f t="shared" si="2"/>
        <v>259</v>
      </c>
      <c r="L28" s="235" t="s">
        <v>444</v>
      </c>
      <c r="M28" s="235" t="s">
        <v>221</v>
      </c>
      <c r="N28" s="308">
        <f t="shared" si="3"/>
        <v>50</v>
      </c>
      <c r="O28" s="309">
        <f t="shared" si="4"/>
        <v>49.35600000000001</v>
      </c>
      <c r="P28" s="310" t="str">
        <f t="shared" si="5"/>
        <v>--</v>
      </c>
      <c r="Q28" s="311" t="str">
        <f t="shared" si="6"/>
        <v>--</v>
      </c>
      <c r="R28" s="312" t="str">
        <f t="shared" si="7"/>
        <v>--</v>
      </c>
      <c r="S28" s="313" t="s">
        <v>442</v>
      </c>
      <c r="T28" s="316">
        <f t="shared" si="8"/>
        <v>49.35600000000001</v>
      </c>
      <c r="U28" s="246"/>
      <c r="V28" s="1">
        <v>165138</v>
      </c>
    </row>
    <row r="29" spans="2:22" s="1" customFormat="1" ht="16.5" customHeight="1">
      <c r="B29" s="13"/>
      <c r="C29" s="218">
        <v>177</v>
      </c>
      <c r="D29" s="304" t="s">
        <v>314</v>
      </c>
      <c r="E29" s="304" t="s">
        <v>348</v>
      </c>
      <c r="F29" s="305">
        <v>33</v>
      </c>
      <c r="G29" s="306">
        <f t="shared" si="0"/>
        <v>2.285</v>
      </c>
      <c r="H29" s="426" t="s">
        <v>599</v>
      </c>
      <c r="I29" s="427" t="s">
        <v>600</v>
      </c>
      <c r="J29" s="233">
        <f t="shared" si="1"/>
        <v>5.499999999941792</v>
      </c>
      <c r="K29" s="307">
        <f t="shared" si="2"/>
        <v>330</v>
      </c>
      <c r="L29" s="235" t="s">
        <v>444</v>
      </c>
      <c r="M29" s="235" t="s">
        <v>221</v>
      </c>
      <c r="N29" s="308">
        <f t="shared" si="3"/>
        <v>50</v>
      </c>
      <c r="O29" s="309">
        <f t="shared" si="4"/>
        <v>62.837500000000006</v>
      </c>
      <c r="P29" s="310" t="str">
        <f t="shared" si="5"/>
        <v>--</v>
      </c>
      <c r="Q29" s="311" t="str">
        <f t="shared" si="6"/>
        <v>--</v>
      </c>
      <c r="R29" s="312" t="str">
        <f t="shared" si="7"/>
        <v>--</v>
      </c>
      <c r="S29" s="313" t="s">
        <v>442</v>
      </c>
      <c r="T29" s="316">
        <f t="shared" si="8"/>
        <v>62.837500000000006</v>
      </c>
      <c r="U29" s="246"/>
      <c r="V29" s="1">
        <v>165139</v>
      </c>
    </row>
    <row r="30" spans="2:22" s="1" customFormat="1" ht="16.5" customHeight="1">
      <c r="B30" s="13"/>
      <c r="C30" s="218">
        <v>178</v>
      </c>
      <c r="D30" s="304" t="s">
        <v>306</v>
      </c>
      <c r="E30" s="304" t="s">
        <v>342</v>
      </c>
      <c r="F30" s="305">
        <v>13.2</v>
      </c>
      <c r="G30" s="306">
        <f t="shared" si="0"/>
        <v>2.285</v>
      </c>
      <c r="H30" s="426" t="s">
        <v>603</v>
      </c>
      <c r="I30" s="427" t="s">
        <v>604</v>
      </c>
      <c r="J30" s="233">
        <f t="shared" si="1"/>
        <v>3.9833333333954215</v>
      </c>
      <c r="K30" s="307">
        <f t="shared" si="2"/>
        <v>239</v>
      </c>
      <c r="L30" s="235" t="s">
        <v>444</v>
      </c>
      <c r="M30" s="235" t="s">
        <v>221</v>
      </c>
      <c r="N30" s="308">
        <f t="shared" si="3"/>
        <v>40</v>
      </c>
      <c r="O30" s="309">
        <f t="shared" si="4"/>
        <v>36.37720000000001</v>
      </c>
      <c r="P30" s="310" t="str">
        <f t="shared" si="5"/>
        <v>--</v>
      </c>
      <c r="Q30" s="311" t="str">
        <f t="shared" si="6"/>
        <v>--</v>
      </c>
      <c r="R30" s="312" t="str">
        <f t="shared" si="7"/>
        <v>--</v>
      </c>
      <c r="S30" s="313" t="s">
        <v>442</v>
      </c>
      <c r="T30" s="316">
        <f t="shared" si="8"/>
        <v>36.37720000000001</v>
      </c>
      <c r="U30" s="246"/>
      <c r="V30" s="1">
        <v>165141</v>
      </c>
    </row>
    <row r="31" spans="2:22" s="1" customFormat="1" ht="16.5" customHeight="1">
      <c r="B31" s="13"/>
      <c r="C31" s="218">
        <v>179</v>
      </c>
      <c r="D31" s="304" t="s">
        <v>274</v>
      </c>
      <c r="E31" s="304" t="s">
        <v>318</v>
      </c>
      <c r="F31" s="305">
        <v>13.2</v>
      </c>
      <c r="G31" s="306">
        <f t="shared" si="0"/>
        <v>2.285</v>
      </c>
      <c r="H31" s="426" t="s">
        <v>611</v>
      </c>
      <c r="I31" s="427" t="s">
        <v>604</v>
      </c>
      <c r="J31" s="233">
        <f t="shared" si="1"/>
        <v>0.4000000000814907</v>
      </c>
      <c r="K31" s="307">
        <f t="shared" si="2"/>
        <v>24</v>
      </c>
      <c r="L31" s="235" t="s">
        <v>441</v>
      </c>
      <c r="M31" s="235" t="s">
        <v>443</v>
      </c>
      <c r="N31" s="308">
        <f t="shared" si="3"/>
        <v>40</v>
      </c>
      <c r="O31" s="309" t="str">
        <f t="shared" si="4"/>
        <v>--</v>
      </c>
      <c r="P31" s="310">
        <f t="shared" si="5"/>
        <v>91.4</v>
      </c>
      <c r="Q31" s="311">
        <f t="shared" si="6"/>
        <v>36.56</v>
      </c>
      <c r="R31" s="312" t="str">
        <f t="shared" si="7"/>
        <v>--</v>
      </c>
      <c r="S31" s="313" t="s">
        <v>442</v>
      </c>
      <c r="T31" s="316">
        <f t="shared" si="8"/>
        <v>127.96000000000001</v>
      </c>
      <c r="U31" s="246"/>
      <c r="V31" s="1">
        <v>165153</v>
      </c>
    </row>
    <row r="32" spans="2:22" s="1" customFormat="1" ht="16.5" customHeight="1">
      <c r="B32" s="13"/>
      <c r="C32" s="218">
        <v>180</v>
      </c>
      <c r="D32" s="304" t="s">
        <v>310</v>
      </c>
      <c r="E32" s="304" t="s">
        <v>345</v>
      </c>
      <c r="F32" s="305">
        <v>33</v>
      </c>
      <c r="G32" s="306">
        <f t="shared" si="0"/>
        <v>2.285</v>
      </c>
      <c r="H32" s="426" t="s">
        <v>618</v>
      </c>
      <c r="I32" s="427" t="s">
        <v>619</v>
      </c>
      <c r="J32" s="233">
        <f t="shared" si="1"/>
        <v>8.033333333325572</v>
      </c>
      <c r="K32" s="307">
        <f t="shared" si="2"/>
        <v>482</v>
      </c>
      <c r="L32" s="235" t="s">
        <v>444</v>
      </c>
      <c r="M32" s="235" t="s">
        <v>221</v>
      </c>
      <c r="N32" s="308">
        <f t="shared" si="3"/>
        <v>50</v>
      </c>
      <c r="O32" s="309">
        <f t="shared" si="4"/>
        <v>91.74275</v>
      </c>
      <c r="P32" s="310" t="str">
        <f t="shared" si="5"/>
        <v>--</v>
      </c>
      <c r="Q32" s="311" t="str">
        <f t="shared" si="6"/>
        <v>--</v>
      </c>
      <c r="R32" s="312" t="str">
        <f t="shared" si="7"/>
        <v>--</v>
      </c>
      <c r="S32" s="313" t="s">
        <v>442</v>
      </c>
      <c r="T32" s="316">
        <f t="shared" si="8"/>
        <v>91.74275</v>
      </c>
      <c r="U32" s="246"/>
      <c r="V32" s="1">
        <v>165170</v>
      </c>
    </row>
    <row r="33" spans="2:22" s="1" customFormat="1" ht="16.5" customHeight="1">
      <c r="B33" s="13"/>
      <c r="C33" s="218">
        <v>181</v>
      </c>
      <c r="D33" s="304" t="s">
        <v>314</v>
      </c>
      <c r="E33" s="304" t="s">
        <v>349</v>
      </c>
      <c r="F33" s="305">
        <v>13.2</v>
      </c>
      <c r="G33" s="306">
        <f t="shared" si="0"/>
        <v>2.285</v>
      </c>
      <c r="H33" s="426" t="s">
        <v>0</v>
      </c>
      <c r="I33" s="427" t="s">
        <v>1</v>
      </c>
      <c r="J33" s="233">
        <f t="shared" si="1"/>
        <v>8.100000000034925</v>
      </c>
      <c r="K33" s="307">
        <f t="shared" si="2"/>
        <v>486</v>
      </c>
      <c r="L33" s="235" t="s">
        <v>444</v>
      </c>
      <c r="M33" s="235" t="s">
        <v>221</v>
      </c>
      <c r="N33" s="308">
        <f t="shared" si="3"/>
        <v>40</v>
      </c>
      <c r="O33" s="309">
        <f t="shared" si="4"/>
        <v>74.034</v>
      </c>
      <c r="P33" s="310" t="str">
        <f t="shared" si="5"/>
        <v>--</v>
      </c>
      <c r="Q33" s="311" t="str">
        <f t="shared" si="6"/>
        <v>--</v>
      </c>
      <c r="R33" s="312" t="str">
        <f t="shared" si="7"/>
        <v>--</v>
      </c>
      <c r="S33" s="313" t="s">
        <v>442</v>
      </c>
      <c r="T33" s="316">
        <f t="shared" si="8"/>
        <v>74.034</v>
      </c>
      <c r="U33" s="246"/>
      <c r="V33" s="1">
        <v>165171</v>
      </c>
    </row>
    <row r="34" spans="2:22" s="1" customFormat="1" ht="16.5" customHeight="1">
      <c r="B34" s="13"/>
      <c r="C34" s="218">
        <v>182</v>
      </c>
      <c r="D34" s="304" t="s">
        <v>306</v>
      </c>
      <c r="E34" s="304" t="s">
        <v>340</v>
      </c>
      <c r="F34" s="305">
        <v>33</v>
      </c>
      <c r="G34" s="306">
        <f t="shared" si="0"/>
        <v>2.285</v>
      </c>
      <c r="H34" s="426" t="s">
        <v>24</v>
      </c>
      <c r="I34" s="427" t="s">
        <v>25</v>
      </c>
      <c r="J34" s="233">
        <f t="shared" si="1"/>
        <v>3.7000000000116415</v>
      </c>
      <c r="K34" s="307">
        <f t="shared" si="2"/>
        <v>222</v>
      </c>
      <c r="L34" s="235" t="s">
        <v>444</v>
      </c>
      <c r="M34" s="235" t="s">
        <v>221</v>
      </c>
      <c r="N34" s="308">
        <f t="shared" si="3"/>
        <v>50</v>
      </c>
      <c r="O34" s="309">
        <f t="shared" si="4"/>
        <v>42.27250000000001</v>
      </c>
      <c r="P34" s="310" t="str">
        <f t="shared" si="5"/>
        <v>--</v>
      </c>
      <c r="Q34" s="311" t="str">
        <f t="shared" si="6"/>
        <v>--</v>
      </c>
      <c r="R34" s="312" t="str">
        <f t="shared" si="7"/>
        <v>--</v>
      </c>
      <c r="S34" s="313" t="s">
        <v>442</v>
      </c>
      <c r="T34" s="316">
        <f t="shared" si="8"/>
        <v>42.27250000000001</v>
      </c>
      <c r="U34" s="246"/>
      <c r="V34" s="1">
        <v>165185</v>
      </c>
    </row>
    <row r="35" spans="2:22" s="1" customFormat="1" ht="16.5" customHeight="1">
      <c r="B35" s="13"/>
      <c r="C35" s="218">
        <v>183</v>
      </c>
      <c r="D35" s="304" t="s">
        <v>312</v>
      </c>
      <c r="E35" s="304" t="s">
        <v>346</v>
      </c>
      <c r="F35" s="305">
        <v>13.2</v>
      </c>
      <c r="G35" s="306">
        <f t="shared" si="0"/>
        <v>2.285</v>
      </c>
      <c r="H35" s="426" t="s">
        <v>28</v>
      </c>
      <c r="I35" s="427" t="s">
        <v>29</v>
      </c>
      <c r="J35" s="233">
        <f t="shared" si="1"/>
        <v>3.0666666667093523</v>
      </c>
      <c r="K35" s="307">
        <f t="shared" si="2"/>
        <v>184</v>
      </c>
      <c r="L35" s="235" t="s">
        <v>444</v>
      </c>
      <c r="M35" s="235" t="s">
        <v>221</v>
      </c>
      <c r="N35" s="308">
        <f t="shared" si="3"/>
        <v>40</v>
      </c>
      <c r="O35" s="309">
        <f t="shared" si="4"/>
        <v>28.059800000000003</v>
      </c>
      <c r="P35" s="310" t="str">
        <f t="shared" si="5"/>
        <v>--</v>
      </c>
      <c r="Q35" s="311" t="str">
        <f t="shared" si="6"/>
        <v>--</v>
      </c>
      <c r="R35" s="312" t="str">
        <f t="shared" si="7"/>
        <v>--</v>
      </c>
      <c r="S35" s="313" t="s">
        <v>442</v>
      </c>
      <c r="T35" s="316">
        <f t="shared" si="8"/>
        <v>28.059800000000003</v>
      </c>
      <c r="U35" s="246"/>
      <c r="V35" s="1">
        <v>165187</v>
      </c>
    </row>
    <row r="36" spans="2:22" s="1" customFormat="1" ht="16.5" customHeight="1">
      <c r="B36" s="13"/>
      <c r="C36" s="218">
        <v>184</v>
      </c>
      <c r="D36" s="304" t="s">
        <v>306</v>
      </c>
      <c r="E36" s="304" t="s">
        <v>341</v>
      </c>
      <c r="F36" s="305">
        <v>13.2</v>
      </c>
      <c r="G36" s="306">
        <f t="shared" si="0"/>
        <v>2.285</v>
      </c>
      <c r="H36" s="426" t="s">
        <v>30</v>
      </c>
      <c r="I36" s="427" t="s">
        <v>31</v>
      </c>
      <c r="J36" s="233">
        <f t="shared" si="1"/>
        <v>0.6666666667442769</v>
      </c>
      <c r="K36" s="307">
        <f t="shared" si="2"/>
        <v>40</v>
      </c>
      <c r="L36" s="235" t="s">
        <v>444</v>
      </c>
      <c r="M36" s="235" t="s">
        <v>221</v>
      </c>
      <c r="N36" s="308">
        <f t="shared" si="3"/>
        <v>40</v>
      </c>
      <c r="O36" s="309">
        <f t="shared" si="4"/>
        <v>6.123800000000001</v>
      </c>
      <c r="P36" s="310" t="str">
        <f t="shared" si="5"/>
        <v>--</v>
      </c>
      <c r="Q36" s="311" t="str">
        <f t="shared" si="6"/>
        <v>--</v>
      </c>
      <c r="R36" s="312" t="str">
        <f t="shared" si="7"/>
        <v>--</v>
      </c>
      <c r="S36" s="313" t="s">
        <v>442</v>
      </c>
      <c r="T36" s="316">
        <f t="shared" si="8"/>
        <v>6.123800000000001</v>
      </c>
      <c r="U36" s="246"/>
      <c r="V36" s="1">
        <v>165188</v>
      </c>
    </row>
    <row r="37" spans="2:22" s="1" customFormat="1" ht="16.5" customHeight="1">
      <c r="B37" s="13"/>
      <c r="C37" s="218">
        <v>185</v>
      </c>
      <c r="D37" s="304" t="s">
        <v>289</v>
      </c>
      <c r="E37" s="304" t="s">
        <v>326</v>
      </c>
      <c r="F37" s="305">
        <v>13.2</v>
      </c>
      <c r="G37" s="306">
        <f t="shared" si="0"/>
        <v>2.285</v>
      </c>
      <c r="H37" s="426" t="s">
        <v>48</v>
      </c>
      <c r="I37" s="427" t="s">
        <v>49</v>
      </c>
      <c r="J37" s="233">
        <f t="shared" si="1"/>
        <v>5.383333333418705</v>
      </c>
      <c r="K37" s="307">
        <f t="shared" si="2"/>
        <v>323</v>
      </c>
      <c r="L37" s="235" t="s">
        <v>444</v>
      </c>
      <c r="M37" s="235" t="s">
        <v>221</v>
      </c>
      <c r="N37" s="308">
        <f t="shared" si="3"/>
        <v>40</v>
      </c>
      <c r="O37" s="309">
        <f t="shared" si="4"/>
        <v>49.17320000000001</v>
      </c>
      <c r="P37" s="310" t="str">
        <f t="shared" si="5"/>
        <v>--</v>
      </c>
      <c r="Q37" s="311" t="str">
        <f t="shared" si="6"/>
        <v>--</v>
      </c>
      <c r="R37" s="312" t="str">
        <f t="shared" si="7"/>
        <v>--</v>
      </c>
      <c r="S37" s="313" t="s">
        <v>442</v>
      </c>
      <c r="T37" s="316">
        <f t="shared" si="8"/>
        <v>49.17320000000001</v>
      </c>
      <c r="U37" s="246"/>
      <c r="V37" s="1">
        <v>165201</v>
      </c>
    </row>
    <row r="38" spans="2:22" s="1" customFormat="1" ht="16.5" customHeight="1">
      <c r="B38" s="13"/>
      <c r="C38" s="218">
        <v>186</v>
      </c>
      <c r="D38" s="304" t="s">
        <v>304</v>
      </c>
      <c r="E38" s="304" t="s">
        <v>337</v>
      </c>
      <c r="F38" s="305">
        <v>33</v>
      </c>
      <c r="G38" s="306">
        <f t="shared" si="0"/>
        <v>2.285</v>
      </c>
      <c r="H38" s="426" t="s">
        <v>52</v>
      </c>
      <c r="I38" s="427" t="s">
        <v>53</v>
      </c>
      <c r="J38" s="233">
        <f t="shared" si="1"/>
        <v>0.8666666666977108</v>
      </c>
      <c r="K38" s="307">
        <f t="shared" si="2"/>
        <v>52</v>
      </c>
      <c r="L38" s="235" t="s">
        <v>444</v>
      </c>
      <c r="M38" s="235" t="s">
        <v>221</v>
      </c>
      <c r="N38" s="308">
        <f t="shared" si="3"/>
        <v>50</v>
      </c>
      <c r="O38" s="309">
        <f t="shared" si="4"/>
        <v>9.93975</v>
      </c>
      <c r="P38" s="310" t="str">
        <f t="shared" si="5"/>
        <v>--</v>
      </c>
      <c r="Q38" s="311" t="str">
        <f t="shared" si="6"/>
        <v>--</v>
      </c>
      <c r="R38" s="312" t="str">
        <f t="shared" si="7"/>
        <v>--</v>
      </c>
      <c r="S38" s="313" t="s">
        <v>442</v>
      </c>
      <c r="T38" s="316">
        <f t="shared" si="8"/>
        <v>9.93975</v>
      </c>
      <c r="U38" s="246"/>
      <c r="V38" s="1">
        <v>165354</v>
      </c>
    </row>
    <row r="39" spans="2:22" s="1" customFormat="1" ht="16.5" customHeight="1">
      <c r="B39" s="13"/>
      <c r="C39" s="218">
        <v>187</v>
      </c>
      <c r="D39" s="304" t="s">
        <v>314</v>
      </c>
      <c r="E39" s="304" t="s">
        <v>353</v>
      </c>
      <c r="F39" s="305">
        <v>13.2</v>
      </c>
      <c r="G39" s="306">
        <f t="shared" si="0"/>
        <v>2.285</v>
      </c>
      <c r="H39" s="426" t="s">
        <v>54</v>
      </c>
      <c r="I39" s="427" t="s">
        <v>55</v>
      </c>
      <c r="J39" s="233">
        <f t="shared" si="1"/>
        <v>7.233333333162591</v>
      </c>
      <c r="K39" s="307">
        <f t="shared" si="2"/>
        <v>434</v>
      </c>
      <c r="L39" s="235" t="s">
        <v>444</v>
      </c>
      <c r="M39" s="235" t="s">
        <v>221</v>
      </c>
      <c r="N39" s="308">
        <f t="shared" si="3"/>
        <v>40</v>
      </c>
      <c r="O39" s="309">
        <f t="shared" si="4"/>
        <v>66.08220000000001</v>
      </c>
      <c r="P39" s="310" t="str">
        <f t="shared" si="5"/>
        <v>--</v>
      </c>
      <c r="Q39" s="311" t="str">
        <f t="shared" si="6"/>
        <v>--</v>
      </c>
      <c r="R39" s="312" t="str">
        <f t="shared" si="7"/>
        <v>--</v>
      </c>
      <c r="S39" s="313" t="s">
        <v>442</v>
      </c>
      <c r="T39" s="316">
        <f t="shared" si="8"/>
        <v>66.08220000000001</v>
      </c>
      <c r="U39" s="246"/>
      <c r="V39" s="1">
        <v>165355</v>
      </c>
    </row>
    <row r="40" spans="2:22" s="1" customFormat="1" ht="16.5" customHeight="1">
      <c r="B40" s="13"/>
      <c r="C40" s="218">
        <v>188</v>
      </c>
      <c r="D40" s="304" t="s">
        <v>303</v>
      </c>
      <c r="E40" s="304" t="s">
        <v>334</v>
      </c>
      <c r="F40" s="305">
        <v>33</v>
      </c>
      <c r="G40" s="306">
        <f t="shared" si="0"/>
        <v>2.285</v>
      </c>
      <c r="H40" s="426" t="s">
        <v>60</v>
      </c>
      <c r="I40" s="427" t="s">
        <v>61</v>
      </c>
      <c r="J40" s="233">
        <f t="shared" si="1"/>
        <v>5.216666666732635</v>
      </c>
      <c r="K40" s="307">
        <f t="shared" si="2"/>
        <v>313</v>
      </c>
      <c r="L40" s="235" t="s">
        <v>444</v>
      </c>
      <c r="M40" s="235" t="s">
        <v>221</v>
      </c>
      <c r="N40" s="308">
        <f t="shared" si="3"/>
        <v>50</v>
      </c>
      <c r="O40" s="309">
        <f t="shared" si="4"/>
        <v>59.6385</v>
      </c>
      <c r="P40" s="310" t="str">
        <f t="shared" si="5"/>
        <v>--</v>
      </c>
      <c r="Q40" s="311" t="str">
        <f t="shared" si="6"/>
        <v>--</v>
      </c>
      <c r="R40" s="312" t="str">
        <f t="shared" si="7"/>
        <v>--</v>
      </c>
      <c r="S40" s="313" t="s">
        <v>442</v>
      </c>
      <c r="T40" s="316">
        <f t="shared" si="8"/>
        <v>59.6385</v>
      </c>
      <c r="U40" s="246"/>
      <c r="V40" s="1">
        <v>165358</v>
      </c>
    </row>
    <row r="41" spans="2:22" s="1" customFormat="1" ht="16.5" customHeight="1">
      <c r="B41" s="13"/>
      <c r="C41" s="218">
        <v>189</v>
      </c>
      <c r="D41" s="304" t="s">
        <v>303</v>
      </c>
      <c r="E41" s="304" t="s">
        <v>333</v>
      </c>
      <c r="F41" s="305">
        <v>33</v>
      </c>
      <c r="G41" s="306">
        <f t="shared" si="0"/>
        <v>2.285</v>
      </c>
      <c r="H41" s="426" t="s">
        <v>74</v>
      </c>
      <c r="I41" s="427" t="s">
        <v>75</v>
      </c>
      <c r="J41" s="233">
        <f t="shared" si="1"/>
        <v>8.13333333330229</v>
      </c>
      <c r="K41" s="307">
        <f t="shared" si="2"/>
        <v>488</v>
      </c>
      <c r="L41" s="235" t="s">
        <v>444</v>
      </c>
      <c r="M41" s="235" t="s">
        <v>221</v>
      </c>
      <c r="N41" s="308">
        <f t="shared" si="3"/>
        <v>50</v>
      </c>
      <c r="O41" s="309">
        <f t="shared" si="4"/>
        <v>92.88525000000001</v>
      </c>
      <c r="P41" s="310" t="str">
        <f t="shared" si="5"/>
        <v>--</v>
      </c>
      <c r="Q41" s="311" t="str">
        <f t="shared" si="6"/>
        <v>--</v>
      </c>
      <c r="R41" s="312" t="str">
        <f t="shared" si="7"/>
        <v>--</v>
      </c>
      <c r="S41" s="313" t="s">
        <v>442</v>
      </c>
      <c r="T41" s="316">
        <f t="shared" si="8"/>
        <v>92.88525000000001</v>
      </c>
      <c r="U41" s="246"/>
      <c r="V41" s="1">
        <v>165394</v>
      </c>
    </row>
    <row r="42" spans="2:21" s="1" customFormat="1" ht="16.5" customHeight="1" thickBot="1">
      <c r="B42" s="13"/>
      <c r="C42" s="330"/>
      <c r="D42" s="330"/>
      <c r="E42" s="330"/>
      <c r="F42" s="330"/>
      <c r="G42" s="317"/>
      <c r="H42" s="424"/>
      <c r="I42" s="424"/>
      <c r="J42" s="247"/>
      <c r="K42" s="247"/>
      <c r="L42" s="330"/>
      <c r="M42" s="330"/>
      <c r="N42" s="340"/>
      <c r="O42" s="341"/>
      <c r="P42" s="342"/>
      <c r="Q42" s="343"/>
      <c r="R42" s="344"/>
      <c r="S42" s="330"/>
      <c r="T42" s="318"/>
      <c r="U42" s="246"/>
    </row>
    <row r="43" spans="2:21" s="1" customFormat="1" ht="16.5" customHeight="1" thickBot="1" thickTop="1">
      <c r="B43" s="13"/>
      <c r="C43" s="117" t="s">
        <v>409</v>
      </c>
      <c r="D43" s="118" t="s">
        <v>383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319">
        <f>SUM(O20:O42)</f>
        <v>944.3676500000001</v>
      </c>
      <c r="P43" s="320">
        <f>SUM(P20:P42)</f>
        <v>91.4</v>
      </c>
      <c r="Q43" s="320">
        <f>SUM(Q20:Q42)</f>
        <v>36.56</v>
      </c>
      <c r="R43" s="321">
        <f>SUM(R20:R42)</f>
        <v>0</v>
      </c>
      <c r="S43" s="322"/>
      <c r="T43" s="323">
        <f>ROUND(SUM(T20:T42),2)</f>
        <v>5501</v>
      </c>
      <c r="U43" s="246"/>
    </row>
    <row r="44" spans="2:21" s="132" customFormat="1" ht="9.75" thickTop="1">
      <c r="B44" s="133"/>
      <c r="C44" s="134"/>
      <c r="D44" s="135" t="s">
        <v>384</v>
      </c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1"/>
      <c r="T44" s="324"/>
      <c r="U44" s="263"/>
    </row>
    <row r="45" spans="2:21" s="1" customFormat="1" ht="16.5" customHeight="1" thickBot="1">
      <c r="B45" s="14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6"/>
    </row>
    <row r="46" spans="2:21" ht="16.5" customHeight="1" thickTop="1"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</row>
    <row r="47" spans="3:4" ht="16.5" customHeight="1">
      <c r="C47" s="325"/>
      <c r="D47" s="325"/>
    </row>
    <row r="48" ht="16.5" customHeight="1"/>
    <row r="49" ht="16.5" customHeight="1"/>
    <row r="50" ht="16.5" customHeight="1"/>
    <row r="51" ht="16.5" customHeight="1"/>
    <row r="52" ht="16.5" customHeight="1"/>
  </sheetData>
  <printOptions/>
  <pageMargins left="0.5905511811023623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4">
    <pageSetUpPr fitToPage="1"/>
  </sheetPr>
  <dimension ref="A1:V47"/>
  <sheetViews>
    <sheetView zoomScale="75" zoomScaleNormal="75" workbookViewId="0" topLeftCell="A1">
      <selection activeCell="E14" sqref="E14:E17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25.7109375" style="5" customWidth="1"/>
    <col min="5" max="5" width="35.7109375" style="5" customWidth="1"/>
    <col min="6" max="6" width="10.7109375" style="5" customWidth="1"/>
    <col min="7" max="7" width="12.421875" style="5" hidden="1" customWidth="1"/>
    <col min="8" max="9" width="15.7109375" style="5" customWidth="1"/>
    <col min="10" max="12" width="9.7109375" style="5" customWidth="1"/>
    <col min="13" max="13" width="7.7109375" style="5" customWidth="1"/>
    <col min="14" max="14" width="12.7109375" style="5" hidden="1" customWidth="1"/>
    <col min="15" max="15" width="15.00390625" style="5" hidden="1" customWidth="1"/>
    <col min="16" max="16" width="15.140625" style="5" hidden="1" customWidth="1"/>
    <col min="17" max="18" width="15.57421875" style="5" hidden="1" customWidth="1"/>
    <col min="19" max="19" width="9.7109375" style="5" customWidth="1"/>
    <col min="20" max="20" width="15.7109375" style="5" customWidth="1"/>
    <col min="21" max="21" width="15.57421875" style="5" customWidth="1"/>
    <col min="22" max="22" width="11.421875" style="5" hidden="1" customWidth="1"/>
    <col min="23" max="16384" width="11.421875" style="5" customWidth="1"/>
  </cols>
  <sheetData>
    <row r="1" spans="1:21" s="3" customFormat="1" ht="30.75" customHeight="1">
      <c r="A1" s="269"/>
      <c r="U1" s="326"/>
    </row>
    <row r="2" spans="1:21" s="3" customFormat="1" ht="26.25">
      <c r="A2" s="269"/>
      <c r="B2" s="16" t="str">
        <f>'tot-0603'!B2</f>
        <v>ANEXO IV a la Resolución E.N.R.E.  N°                    /2008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12.75">
      <c r="A3" s="27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" s="9" customFormat="1" ht="11.25">
      <c r="A4" s="8" t="s">
        <v>355</v>
      </c>
      <c r="B4" s="271"/>
    </row>
    <row r="5" spans="1:2" s="9" customFormat="1" ht="11.25">
      <c r="A5" s="8" t="s">
        <v>356</v>
      </c>
      <c r="B5" s="271"/>
    </row>
    <row r="6" s="1" customFormat="1" ht="16.5" customHeight="1" thickBot="1"/>
    <row r="7" spans="2:21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</row>
    <row r="8" spans="2:21" s="22" customFormat="1" ht="20.25">
      <c r="B8" s="23"/>
      <c r="D8" s="24" t="s">
        <v>400</v>
      </c>
      <c r="N8" s="25"/>
      <c r="O8" s="25"/>
      <c r="P8" s="25"/>
      <c r="Q8" s="25"/>
      <c r="R8" s="25"/>
      <c r="S8" s="25"/>
      <c r="T8" s="25"/>
      <c r="U8" s="26"/>
    </row>
    <row r="9" spans="2:21" s="1" customFormat="1" ht="16.5" customHeight="1">
      <c r="B9" s="13"/>
      <c r="D9" s="7"/>
      <c r="E9" s="7"/>
      <c r="F9" s="7"/>
      <c r="G9" s="32"/>
      <c r="H9" s="32"/>
      <c r="I9" s="32"/>
      <c r="J9" s="32"/>
      <c r="K9" s="32"/>
      <c r="N9" s="7"/>
      <c r="O9" s="7"/>
      <c r="P9" s="7"/>
      <c r="Q9" s="7"/>
      <c r="R9" s="7"/>
      <c r="S9" s="7"/>
      <c r="T9" s="7"/>
      <c r="U9" s="14"/>
    </row>
    <row r="10" spans="2:21" s="22" customFormat="1" ht="20.25">
      <c r="B10" s="23"/>
      <c r="D10" s="24" t="s">
        <v>401</v>
      </c>
      <c r="E10" s="24"/>
      <c r="F10" s="25"/>
      <c r="G10" s="24"/>
      <c r="H10" s="24"/>
      <c r="I10" s="24"/>
      <c r="J10" s="24"/>
      <c r="K10" s="24"/>
      <c r="N10" s="25"/>
      <c r="O10" s="25"/>
      <c r="P10" s="25"/>
      <c r="Q10" s="25"/>
      <c r="R10" s="25"/>
      <c r="S10" s="25"/>
      <c r="T10" s="25"/>
      <c r="U10" s="26"/>
    </row>
    <row r="11" spans="2:21" s="1" customFormat="1" ht="16.5" customHeight="1">
      <c r="B11" s="13"/>
      <c r="C11" s="7"/>
      <c r="D11" s="272"/>
      <c r="E11" s="32"/>
      <c r="F11" s="7"/>
      <c r="G11" s="32"/>
      <c r="H11" s="32"/>
      <c r="I11" s="32"/>
      <c r="J11" s="32"/>
      <c r="K11" s="32"/>
      <c r="N11" s="7"/>
      <c r="O11" s="7"/>
      <c r="P11" s="7"/>
      <c r="Q11" s="7"/>
      <c r="R11" s="7"/>
      <c r="S11" s="7"/>
      <c r="T11" s="7"/>
      <c r="U11" s="14"/>
    </row>
    <row r="12" spans="2:21" s="10" customFormat="1" ht="19.5">
      <c r="B12" s="11" t="str">
        <f>'tot-0603'!B14</f>
        <v>Desde el 01 al 31 de marzo de 2006</v>
      </c>
      <c r="C12" s="273"/>
      <c r="D12" s="12"/>
      <c r="E12" s="12"/>
      <c r="F12" s="12"/>
      <c r="G12" s="12"/>
      <c r="H12" s="29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1"/>
    </row>
    <row r="13" spans="2:21" s="1" customFormat="1" ht="16.5" customHeight="1" thickBot="1">
      <c r="B13" s="13"/>
      <c r="C13" s="7"/>
      <c r="G13" s="34"/>
      <c r="I13" s="7"/>
      <c r="J13" s="7"/>
      <c r="K13" s="7"/>
      <c r="L13" s="34"/>
      <c r="M13" s="34"/>
      <c r="N13" s="34"/>
      <c r="O13" s="7"/>
      <c r="P13" s="7"/>
      <c r="Q13" s="7"/>
      <c r="R13" s="7"/>
      <c r="S13" s="7"/>
      <c r="T13" s="7"/>
      <c r="U13" s="14"/>
    </row>
    <row r="14" spans="2:21" s="1" customFormat="1" ht="16.5" customHeight="1" thickBot="1" thickTop="1">
      <c r="B14" s="13"/>
      <c r="C14" s="7"/>
      <c r="D14" s="274" t="s">
        <v>402</v>
      </c>
      <c r="E14" s="329">
        <v>6.093</v>
      </c>
      <c r="F14" s="276">
        <f>60*'tot-0603'!B13</f>
        <v>60</v>
      </c>
      <c r="G14" s="34"/>
      <c r="H14" s="182" t="str">
        <f>IF(F14=60," ",IF(F14=120,"    Coeficiente duplicado por tasa de falla &gt;4 Sal. x año/100 km.","    REVISAR COEFICIENTE"))</f>
        <v> </v>
      </c>
      <c r="I14" s="7"/>
      <c r="J14" s="7"/>
      <c r="K14" s="7"/>
      <c r="L14" s="34"/>
      <c r="M14" s="34"/>
      <c r="N14" s="34"/>
      <c r="O14" s="7"/>
      <c r="P14" s="7"/>
      <c r="Q14" s="7"/>
      <c r="R14" s="7"/>
      <c r="S14" s="7"/>
      <c r="T14" s="7"/>
      <c r="U14" s="14"/>
    </row>
    <row r="15" spans="2:21" s="1" customFormat="1" ht="16.5" customHeight="1" thickBot="1" thickTop="1">
      <c r="B15" s="13"/>
      <c r="C15" s="7"/>
      <c r="D15" s="274" t="s">
        <v>403</v>
      </c>
      <c r="E15" s="275">
        <v>3.047</v>
      </c>
      <c r="F15" s="276">
        <f>50*'tot-0603'!B13</f>
        <v>50</v>
      </c>
      <c r="H15" s="182" t="str">
        <f>IF(F15=50," ",IF(F15=100,"    Coeficiente duplicado por tasa de falla &gt;4 Sal. x año/100 km.","    REVISAR COEFICIENTE"))</f>
        <v> </v>
      </c>
      <c r="Q15" s="7"/>
      <c r="R15" s="7"/>
      <c r="S15" s="7"/>
      <c r="T15" s="277"/>
      <c r="U15" s="14"/>
    </row>
    <row r="16" spans="2:21" s="1" customFormat="1" ht="16.5" customHeight="1" thickBot="1" thickTop="1">
      <c r="B16" s="13"/>
      <c r="C16" s="7"/>
      <c r="D16" s="278" t="s">
        <v>404</v>
      </c>
      <c r="E16" s="279">
        <v>2.285</v>
      </c>
      <c r="F16" s="280">
        <f>50*'tot-0603'!B13</f>
        <v>50</v>
      </c>
      <c r="H16" s="182" t="str">
        <f>IF(F16=50," ",IF(F16=100,"    Coeficiente duplicado por tasa de falla &gt;4 Sal. x año/100 km.","    REVISAR COEFICIENTE"))</f>
        <v> </v>
      </c>
      <c r="I16" s="281"/>
      <c r="J16" s="281"/>
      <c r="K16" s="7"/>
      <c r="N16" s="282"/>
      <c r="O16" s="283"/>
      <c r="P16" s="15"/>
      <c r="Q16" s="7"/>
      <c r="R16" s="7"/>
      <c r="S16" s="7"/>
      <c r="T16" s="277"/>
      <c r="U16" s="14"/>
    </row>
    <row r="17" spans="2:21" s="1" customFormat="1" ht="16.5" customHeight="1" thickBot="1" thickTop="1">
      <c r="B17" s="13"/>
      <c r="C17" s="7"/>
      <c r="D17" s="284" t="s">
        <v>405</v>
      </c>
      <c r="E17" s="279">
        <v>2.285</v>
      </c>
      <c r="F17" s="285">
        <f>40*'tot-0603'!B13</f>
        <v>40</v>
      </c>
      <c r="H17" s="182" t="str">
        <f>IF(F17=40," ",IF(F17=80,"    Coeficiente duplicado por tasa de falla &gt;4 Sal. x año/100 km.","    REVISAR COEFICIENTE"))</f>
        <v> </v>
      </c>
      <c r="I17" s="281"/>
      <c r="J17" s="281"/>
      <c r="K17" s="7"/>
      <c r="N17" s="282"/>
      <c r="O17" s="283"/>
      <c r="P17" s="15"/>
      <c r="Q17" s="7"/>
      <c r="R17" s="7"/>
      <c r="S17" s="7"/>
      <c r="T17" s="277"/>
      <c r="U17" s="14"/>
    </row>
    <row r="18" spans="2:21" s="1" customFormat="1" ht="16.5" customHeight="1" thickBot="1" thickTop="1">
      <c r="B18" s="13"/>
      <c r="C18" s="7"/>
      <c r="D18" s="286"/>
      <c r="E18" s="287"/>
      <c r="F18" s="15"/>
      <c r="G18" s="7"/>
      <c r="H18" s="15"/>
      <c r="I18" s="281"/>
      <c r="J18" s="281"/>
      <c r="K18" s="7"/>
      <c r="L18" s="7"/>
      <c r="M18" s="7"/>
      <c r="N18" s="282"/>
      <c r="O18" s="283"/>
      <c r="P18" s="15"/>
      <c r="Q18" s="7"/>
      <c r="R18" s="7"/>
      <c r="S18" s="7"/>
      <c r="T18" s="277"/>
      <c r="U18" s="14"/>
    </row>
    <row r="19" spans="2:21" s="288" customFormat="1" ht="34.5" customHeight="1" thickBot="1" thickTop="1">
      <c r="B19" s="289"/>
      <c r="C19" s="188" t="s">
        <v>365</v>
      </c>
      <c r="D19" s="189" t="s">
        <v>389</v>
      </c>
      <c r="E19" s="190" t="s">
        <v>390</v>
      </c>
      <c r="F19" s="192" t="s">
        <v>366</v>
      </c>
      <c r="G19" s="51" t="s">
        <v>368</v>
      </c>
      <c r="H19" s="190" t="s">
        <v>369</v>
      </c>
      <c r="I19" s="190" t="s">
        <v>370</v>
      </c>
      <c r="J19" s="189" t="s">
        <v>392</v>
      </c>
      <c r="K19" s="189" t="s">
        <v>393</v>
      </c>
      <c r="L19" s="50" t="s">
        <v>408</v>
      </c>
      <c r="M19" s="190" t="s">
        <v>394</v>
      </c>
      <c r="N19" s="290" t="s">
        <v>406</v>
      </c>
      <c r="O19" s="291" t="s">
        <v>407</v>
      </c>
      <c r="P19" s="292" t="s">
        <v>397</v>
      </c>
      <c r="Q19" s="293"/>
      <c r="R19" s="294" t="s">
        <v>379</v>
      </c>
      <c r="S19" s="192" t="s">
        <v>381</v>
      </c>
      <c r="T19" s="192" t="s">
        <v>382</v>
      </c>
      <c r="U19" s="295"/>
    </row>
    <row r="20" spans="2:21" s="1" customFormat="1" ht="16.5" customHeight="1" thickTop="1">
      <c r="B20" s="13"/>
      <c r="C20" s="206"/>
      <c r="D20" s="204" t="s">
        <v>228</v>
      </c>
      <c r="E20" s="204"/>
      <c r="F20" s="296"/>
      <c r="G20" s="297"/>
      <c r="H20" s="420"/>
      <c r="I20" s="425"/>
      <c r="J20" s="208"/>
      <c r="K20" s="208"/>
      <c r="L20" s="205"/>
      <c r="M20" s="205"/>
      <c r="N20" s="298"/>
      <c r="O20" s="299"/>
      <c r="P20" s="300"/>
      <c r="Q20" s="301"/>
      <c r="R20" s="302"/>
      <c r="S20" s="303"/>
      <c r="T20" s="216">
        <f>ROUND('SA-0603 (2)'!T43,2)</f>
        <v>5501</v>
      </c>
      <c r="U20" s="164"/>
    </row>
    <row r="21" spans="2:21" s="1" customFormat="1" ht="16.5" customHeight="1">
      <c r="B21" s="13"/>
      <c r="C21" s="218"/>
      <c r="D21" s="304"/>
      <c r="E21" s="304"/>
      <c r="F21" s="305"/>
      <c r="G21" s="306"/>
      <c r="H21" s="426"/>
      <c r="I21" s="427"/>
      <c r="J21" s="233"/>
      <c r="K21" s="307"/>
      <c r="L21" s="235"/>
      <c r="M21" s="235"/>
      <c r="N21" s="308"/>
      <c r="O21" s="309"/>
      <c r="P21" s="310"/>
      <c r="Q21" s="311"/>
      <c r="R21" s="312"/>
      <c r="S21" s="313"/>
      <c r="T21" s="314"/>
      <c r="U21" s="164"/>
    </row>
    <row r="22" spans="2:22" s="1" customFormat="1" ht="16.5" customHeight="1">
      <c r="B22" s="13"/>
      <c r="C22" s="218">
        <v>190</v>
      </c>
      <c r="D22" s="304" t="s">
        <v>310</v>
      </c>
      <c r="E22" s="304" t="s">
        <v>418</v>
      </c>
      <c r="F22" s="315">
        <v>33</v>
      </c>
      <c r="G22" s="306">
        <f aca="true" t="shared" si="0" ref="G22:G41">IF(F22=220,$E$14,IF(AND(F22&lt;=132,F22&gt;=66),$E$15,IF(AND(F22&lt;66,F22&gt;=33),$E$16,$E$17)))</f>
        <v>2.285</v>
      </c>
      <c r="H22" s="426" t="s">
        <v>78</v>
      </c>
      <c r="I22" s="427" t="s">
        <v>79</v>
      </c>
      <c r="J22" s="233">
        <f aca="true" t="shared" si="1" ref="J22:J41">IF(D22="","",(I22-H22)*24)</f>
        <v>9.133333333244082</v>
      </c>
      <c r="K22" s="307">
        <f aca="true" t="shared" si="2" ref="K22:K41">IF(D22="","",ROUND((I22-H22)*24*60,0))</f>
        <v>548</v>
      </c>
      <c r="L22" s="235" t="s">
        <v>444</v>
      </c>
      <c r="M22" s="235" t="s">
        <v>221</v>
      </c>
      <c r="N22" s="308">
        <f aca="true" t="shared" si="3" ref="N22:N41">IF(F22=220,$F$14,IF(AND(F22&lt;=132,F22&gt;=66),$F$15,IF(AND(F22&lt;66,F22&gt;13.2),$F$16,$F$17)))</f>
        <v>50</v>
      </c>
      <c r="O22" s="309">
        <f aca="true" t="shared" si="4" ref="O22:O41">IF(L22="P",G22*N22*ROUND(K22/60,2)*0.1,"--")</f>
        <v>104.31025000000002</v>
      </c>
      <c r="P22" s="310" t="str">
        <f aca="true" t="shared" si="5" ref="P22:P41">IF(AND(L22="F",M22="NO"),G22*N22,"--")</f>
        <v>--</v>
      </c>
      <c r="Q22" s="311" t="str">
        <f aca="true" t="shared" si="6" ref="Q22:Q41">IF(L22="F",G22*N22*ROUND(K22/60,2),"--")</f>
        <v>--</v>
      </c>
      <c r="R22" s="312" t="str">
        <f aca="true" t="shared" si="7" ref="R22:R41">IF(L22="RF",G22*N22*ROUND(K22/60,2),"--")</f>
        <v>--</v>
      </c>
      <c r="S22" s="313" t="s">
        <v>442</v>
      </c>
      <c r="T22" s="316">
        <f aca="true" t="shared" si="8" ref="T22:T41">IF(D22="","",SUM(O22:R22)*IF(S22="SI",1,2)*IF(F22="500/220",0,1))</f>
        <v>104.31025000000002</v>
      </c>
      <c r="U22" s="246"/>
      <c r="V22" s="1">
        <v>165396</v>
      </c>
    </row>
    <row r="23" spans="2:22" s="1" customFormat="1" ht="16.5" customHeight="1">
      <c r="B23" s="13"/>
      <c r="C23" s="218">
        <v>191</v>
      </c>
      <c r="D23" s="304" t="s">
        <v>314</v>
      </c>
      <c r="E23" s="304" t="s">
        <v>354</v>
      </c>
      <c r="F23" s="305">
        <v>13.2</v>
      </c>
      <c r="G23" s="306">
        <f t="shared" si="0"/>
        <v>2.285</v>
      </c>
      <c r="H23" s="426" t="s">
        <v>82</v>
      </c>
      <c r="I23" s="427" t="s">
        <v>83</v>
      </c>
      <c r="J23" s="233">
        <f t="shared" si="1"/>
        <v>5.566666666651145</v>
      </c>
      <c r="K23" s="307">
        <f t="shared" si="2"/>
        <v>334</v>
      </c>
      <c r="L23" s="235" t="s">
        <v>444</v>
      </c>
      <c r="M23" s="235" t="s">
        <v>221</v>
      </c>
      <c r="N23" s="308">
        <f t="shared" si="3"/>
        <v>40</v>
      </c>
      <c r="O23" s="309">
        <f t="shared" si="4"/>
        <v>50.90980000000001</v>
      </c>
      <c r="P23" s="310" t="str">
        <f t="shared" si="5"/>
        <v>--</v>
      </c>
      <c r="Q23" s="311" t="str">
        <f t="shared" si="6"/>
        <v>--</v>
      </c>
      <c r="R23" s="312" t="str">
        <f t="shared" si="7"/>
        <v>--</v>
      </c>
      <c r="S23" s="313" t="s">
        <v>442</v>
      </c>
      <c r="T23" s="316">
        <f t="shared" si="8"/>
        <v>50.90980000000001</v>
      </c>
      <c r="U23" s="246"/>
      <c r="V23" s="1">
        <v>165398</v>
      </c>
    </row>
    <row r="24" spans="2:22" s="1" customFormat="1" ht="16.5" customHeight="1">
      <c r="B24" s="13"/>
      <c r="C24" s="218">
        <v>192</v>
      </c>
      <c r="D24" s="304" t="s">
        <v>310</v>
      </c>
      <c r="E24" s="304" t="s">
        <v>417</v>
      </c>
      <c r="F24" s="305">
        <v>33</v>
      </c>
      <c r="G24" s="306">
        <f t="shared" si="0"/>
        <v>2.285</v>
      </c>
      <c r="H24" s="426" t="s">
        <v>84</v>
      </c>
      <c r="I24" s="427" t="s">
        <v>79</v>
      </c>
      <c r="J24" s="233">
        <f t="shared" si="1"/>
        <v>8.349999999976717</v>
      </c>
      <c r="K24" s="307">
        <f t="shared" si="2"/>
        <v>501</v>
      </c>
      <c r="L24" s="235" t="s">
        <v>444</v>
      </c>
      <c r="M24" s="235" t="s">
        <v>221</v>
      </c>
      <c r="N24" s="308">
        <f t="shared" si="3"/>
        <v>50</v>
      </c>
      <c r="O24" s="309">
        <f t="shared" si="4"/>
        <v>95.39875</v>
      </c>
      <c r="P24" s="310" t="str">
        <f t="shared" si="5"/>
        <v>--</v>
      </c>
      <c r="Q24" s="311" t="str">
        <f t="shared" si="6"/>
        <v>--</v>
      </c>
      <c r="R24" s="312" t="str">
        <f t="shared" si="7"/>
        <v>--</v>
      </c>
      <c r="S24" s="313" t="s">
        <v>442</v>
      </c>
      <c r="T24" s="316">
        <f t="shared" si="8"/>
        <v>95.39875</v>
      </c>
      <c r="U24" s="246"/>
      <c r="V24" s="1">
        <v>165399</v>
      </c>
    </row>
    <row r="25" spans="2:22" s="1" customFormat="1" ht="16.5" customHeight="1">
      <c r="B25" s="13"/>
      <c r="C25" s="218">
        <v>193</v>
      </c>
      <c r="D25" s="304" t="s">
        <v>274</v>
      </c>
      <c r="E25" s="304" t="s">
        <v>319</v>
      </c>
      <c r="F25" s="305">
        <v>13.2</v>
      </c>
      <c r="G25" s="306">
        <f t="shared" si="0"/>
        <v>2.285</v>
      </c>
      <c r="H25" s="426" t="s">
        <v>89</v>
      </c>
      <c r="I25" s="427" t="s">
        <v>90</v>
      </c>
      <c r="J25" s="233">
        <f t="shared" si="1"/>
        <v>3.2333333333954215</v>
      </c>
      <c r="K25" s="307">
        <f t="shared" si="2"/>
        <v>194</v>
      </c>
      <c r="L25" s="235" t="s">
        <v>444</v>
      </c>
      <c r="M25" s="235" t="s">
        <v>221</v>
      </c>
      <c r="N25" s="308">
        <f t="shared" si="3"/>
        <v>40</v>
      </c>
      <c r="O25" s="309">
        <f t="shared" si="4"/>
        <v>29.522200000000005</v>
      </c>
      <c r="P25" s="310" t="str">
        <f t="shared" si="5"/>
        <v>--</v>
      </c>
      <c r="Q25" s="311" t="str">
        <f t="shared" si="6"/>
        <v>--</v>
      </c>
      <c r="R25" s="312" t="str">
        <f t="shared" si="7"/>
        <v>--</v>
      </c>
      <c r="S25" s="313" t="s">
        <v>442</v>
      </c>
      <c r="T25" s="316">
        <f t="shared" si="8"/>
        <v>29.522200000000005</v>
      </c>
      <c r="U25" s="246"/>
      <c r="V25" s="1">
        <v>165402</v>
      </c>
    </row>
    <row r="26" spans="2:22" s="1" customFormat="1" ht="16.5" customHeight="1">
      <c r="B26" s="13"/>
      <c r="C26" s="218">
        <v>194</v>
      </c>
      <c r="D26" s="304" t="s">
        <v>314</v>
      </c>
      <c r="E26" s="304" t="s">
        <v>352</v>
      </c>
      <c r="F26" s="305">
        <v>13.2</v>
      </c>
      <c r="G26" s="306">
        <f t="shared" si="0"/>
        <v>2.285</v>
      </c>
      <c r="H26" s="426" t="s">
        <v>95</v>
      </c>
      <c r="I26" s="427" t="s">
        <v>96</v>
      </c>
      <c r="J26" s="233">
        <f t="shared" si="1"/>
        <v>6.866666666697711</v>
      </c>
      <c r="K26" s="307">
        <f t="shared" si="2"/>
        <v>412</v>
      </c>
      <c r="L26" s="235" t="s">
        <v>444</v>
      </c>
      <c r="M26" s="235" t="s">
        <v>221</v>
      </c>
      <c r="N26" s="308">
        <f t="shared" si="3"/>
        <v>40</v>
      </c>
      <c r="O26" s="309">
        <f t="shared" si="4"/>
        <v>62.7918</v>
      </c>
      <c r="P26" s="310" t="str">
        <f t="shared" si="5"/>
        <v>--</v>
      </c>
      <c r="Q26" s="311" t="str">
        <f t="shared" si="6"/>
        <v>--</v>
      </c>
      <c r="R26" s="312" t="str">
        <f t="shared" si="7"/>
        <v>--</v>
      </c>
      <c r="S26" s="313" t="s">
        <v>442</v>
      </c>
      <c r="T26" s="316">
        <f t="shared" si="8"/>
        <v>62.7918</v>
      </c>
      <c r="U26" s="246"/>
      <c r="V26" s="1">
        <v>165405</v>
      </c>
    </row>
    <row r="27" spans="2:22" s="1" customFormat="1" ht="16.5" customHeight="1">
      <c r="B27" s="13"/>
      <c r="C27" s="218">
        <v>195</v>
      </c>
      <c r="D27" s="304" t="s">
        <v>310</v>
      </c>
      <c r="E27" s="304" t="s">
        <v>418</v>
      </c>
      <c r="F27" s="305">
        <v>33</v>
      </c>
      <c r="G27" s="306">
        <f t="shared" si="0"/>
        <v>2.285</v>
      </c>
      <c r="H27" s="426" t="s">
        <v>105</v>
      </c>
      <c r="I27" s="427" t="s">
        <v>106</v>
      </c>
      <c r="J27" s="233">
        <f t="shared" si="1"/>
        <v>8.70000000006985</v>
      </c>
      <c r="K27" s="307">
        <f t="shared" si="2"/>
        <v>522</v>
      </c>
      <c r="L27" s="235" t="s">
        <v>444</v>
      </c>
      <c r="M27" s="235" t="s">
        <v>221</v>
      </c>
      <c r="N27" s="308">
        <f t="shared" si="3"/>
        <v>50</v>
      </c>
      <c r="O27" s="309">
        <f t="shared" si="4"/>
        <v>99.3975</v>
      </c>
      <c r="P27" s="310" t="str">
        <f t="shared" si="5"/>
        <v>--</v>
      </c>
      <c r="Q27" s="311" t="str">
        <f t="shared" si="6"/>
        <v>--</v>
      </c>
      <c r="R27" s="312" t="str">
        <f t="shared" si="7"/>
        <v>--</v>
      </c>
      <c r="S27" s="313" t="s">
        <v>442</v>
      </c>
      <c r="T27" s="316">
        <f t="shared" si="8"/>
        <v>99.3975</v>
      </c>
      <c r="U27" s="246"/>
      <c r="V27" s="1">
        <v>165410</v>
      </c>
    </row>
    <row r="28" spans="2:22" s="1" customFormat="1" ht="16.5" customHeight="1">
      <c r="B28" s="13"/>
      <c r="C28" s="218">
        <v>196</v>
      </c>
      <c r="D28" s="304" t="s">
        <v>314</v>
      </c>
      <c r="E28" s="304" t="s">
        <v>350</v>
      </c>
      <c r="F28" s="305">
        <v>13.2</v>
      </c>
      <c r="G28" s="306">
        <f t="shared" si="0"/>
        <v>2.285</v>
      </c>
      <c r="H28" s="426" t="s">
        <v>117</v>
      </c>
      <c r="I28" s="427" t="s">
        <v>118</v>
      </c>
      <c r="J28" s="233">
        <f t="shared" si="1"/>
        <v>3.933333333407063</v>
      </c>
      <c r="K28" s="307">
        <f t="shared" si="2"/>
        <v>236</v>
      </c>
      <c r="L28" s="235" t="s">
        <v>444</v>
      </c>
      <c r="M28" s="235" t="s">
        <v>221</v>
      </c>
      <c r="N28" s="308">
        <f t="shared" si="3"/>
        <v>40</v>
      </c>
      <c r="O28" s="309">
        <f t="shared" si="4"/>
        <v>35.92020000000001</v>
      </c>
      <c r="P28" s="310" t="str">
        <f t="shared" si="5"/>
        <v>--</v>
      </c>
      <c r="Q28" s="311" t="str">
        <f t="shared" si="6"/>
        <v>--</v>
      </c>
      <c r="R28" s="312" t="str">
        <f t="shared" si="7"/>
        <v>--</v>
      </c>
      <c r="S28" s="313" t="s">
        <v>442</v>
      </c>
      <c r="T28" s="316">
        <f t="shared" si="8"/>
        <v>35.92020000000001</v>
      </c>
      <c r="U28" s="246"/>
      <c r="V28" s="1">
        <v>165416</v>
      </c>
    </row>
    <row r="29" spans="2:22" s="1" customFormat="1" ht="16.5" customHeight="1">
      <c r="B29" s="13"/>
      <c r="C29" s="218">
        <v>197</v>
      </c>
      <c r="D29" s="304" t="s">
        <v>282</v>
      </c>
      <c r="E29" s="304" t="s">
        <v>321</v>
      </c>
      <c r="F29" s="305">
        <v>13.2</v>
      </c>
      <c r="G29" s="306">
        <f t="shared" si="0"/>
        <v>2.285</v>
      </c>
      <c r="H29" s="426" t="s">
        <v>140</v>
      </c>
      <c r="I29" s="427" t="s">
        <v>141</v>
      </c>
      <c r="J29" s="233">
        <f t="shared" si="1"/>
        <v>4.783333333209157</v>
      </c>
      <c r="K29" s="307">
        <f t="shared" si="2"/>
        <v>287</v>
      </c>
      <c r="L29" s="235" t="s">
        <v>444</v>
      </c>
      <c r="M29" s="235" t="s">
        <v>221</v>
      </c>
      <c r="N29" s="308">
        <f t="shared" si="3"/>
        <v>40</v>
      </c>
      <c r="O29" s="309">
        <f t="shared" si="4"/>
        <v>43.68920000000001</v>
      </c>
      <c r="P29" s="310" t="str">
        <f t="shared" si="5"/>
        <v>--</v>
      </c>
      <c r="Q29" s="311" t="str">
        <f t="shared" si="6"/>
        <v>--</v>
      </c>
      <c r="R29" s="312" t="str">
        <f t="shared" si="7"/>
        <v>--</v>
      </c>
      <c r="S29" s="313" t="s">
        <v>442</v>
      </c>
      <c r="T29" s="316">
        <f t="shared" si="8"/>
        <v>43.68920000000001</v>
      </c>
      <c r="U29" s="246"/>
      <c r="V29" s="1">
        <v>165428</v>
      </c>
    </row>
    <row r="30" spans="2:22" s="1" customFormat="1" ht="16.5" customHeight="1">
      <c r="B30" s="13"/>
      <c r="C30" s="218">
        <v>198</v>
      </c>
      <c r="D30" s="304" t="s">
        <v>314</v>
      </c>
      <c r="E30" s="304" t="s">
        <v>351</v>
      </c>
      <c r="F30" s="305">
        <v>13.2</v>
      </c>
      <c r="G30" s="306">
        <f t="shared" si="0"/>
        <v>2.285</v>
      </c>
      <c r="H30" s="426" t="s">
        <v>146</v>
      </c>
      <c r="I30" s="427" t="s">
        <v>147</v>
      </c>
      <c r="J30" s="233">
        <f t="shared" si="1"/>
        <v>6.099999999976717</v>
      </c>
      <c r="K30" s="307">
        <f t="shared" si="2"/>
        <v>366</v>
      </c>
      <c r="L30" s="235" t="s">
        <v>444</v>
      </c>
      <c r="M30" s="235" t="s">
        <v>221</v>
      </c>
      <c r="N30" s="308">
        <f t="shared" si="3"/>
        <v>40</v>
      </c>
      <c r="O30" s="309">
        <f t="shared" si="4"/>
        <v>55.754</v>
      </c>
      <c r="P30" s="310" t="str">
        <f t="shared" si="5"/>
        <v>--</v>
      </c>
      <c r="Q30" s="311" t="str">
        <f t="shared" si="6"/>
        <v>--</v>
      </c>
      <c r="R30" s="312" t="str">
        <f t="shared" si="7"/>
        <v>--</v>
      </c>
      <c r="S30" s="313" t="s">
        <v>442</v>
      </c>
      <c r="T30" s="316">
        <f t="shared" si="8"/>
        <v>55.754</v>
      </c>
      <c r="U30" s="246"/>
      <c r="V30" s="1">
        <v>165575</v>
      </c>
    </row>
    <row r="31" spans="2:22" s="1" customFormat="1" ht="16.5" customHeight="1">
      <c r="B31" s="13"/>
      <c r="C31" s="218">
        <v>199</v>
      </c>
      <c r="D31" s="304" t="s">
        <v>305</v>
      </c>
      <c r="E31" s="304" t="s">
        <v>338</v>
      </c>
      <c r="F31" s="305">
        <v>33</v>
      </c>
      <c r="G31" s="306">
        <f t="shared" si="0"/>
        <v>2.285</v>
      </c>
      <c r="H31" s="426" t="s">
        <v>156</v>
      </c>
      <c r="I31" s="427" t="s">
        <v>157</v>
      </c>
      <c r="J31" s="233">
        <f t="shared" si="1"/>
        <v>6.316666666651145</v>
      </c>
      <c r="K31" s="307">
        <f t="shared" si="2"/>
        <v>379</v>
      </c>
      <c r="L31" s="235" t="s">
        <v>444</v>
      </c>
      <c r="M31" s="235" t="s">
        <v>221</v>
      </c>
      <c r="N31" s="308">
        <f t="shared" si="3"/>
        <v>50</v>
      </c>
      <c r="O31" s="309">
        <f t="shared" si="4"/>
        <v>72.206</v>
      </c>
      <c r="P31" s="310" t="str">
        <f t="shared" si="5"/>
        <v>--</v>
      </c>
      <c r="Q31" s="311" t="str">
        <f t="shared" si="6"/>
        <v>--</v>
      </c>
      <c r="R31" s="312" t="str">
        <f t="shared" si="7"/>
        <v>--</v>
      </c>
      <c r="S31" s="313" t="s">
        <v>442</v>
      </c>
      <c r="T31" s="316">
        <f t="shared" si="8"/>
        <v>72.206</v>
      </c>
      <c r="U31" s="246"/>
      <c r="V31" s="1">
        <v>165580</v>
      </c>
    </row>
    <row r="32" spans="2:22" s="1" customFormat="1" ht="16.5" customHeight="1">
      <c r="B32" s="13"/>
      <c r="C32" s="218">
        <v>200</v>
      </c>
      <c r="D32" s="304" t="s">
        <v>285</v>
      </c>
      <c r="E32" s="304" t="s">
        <v>325</v>
      </c>
      <c r="F32" s="305">
        <v>33</v>
      </c>
      <c r="G32" s="306">
        <f t="shared" si="0"/>
        <v>2.285</v>
      </c>
      <c r="H32" s="426" t="s">
        <v>162</v>
      </c>
      <c r="I32" s="427" t="s">
        <v>163</v>
      </c>
      <c r="J32" s="233">
        <f t="shared" si="1"/>
        <v>4.466666666732635</v>
      </c>
      <c r="K32" s="307">
        <f t="shared" si="2"/>
        <v>268</v>
      </c>
      <c r="L32" s="235" t="s">
        <v>444</v>
      </c>
      <c r="M32" s="235" t="s">
        <v>221</v>
      </c>
      <c r="N32" s="308">
        <f t="shared" si="3"/>
        <v>50</v>
      </c>
      <c r="O32" s="309">
        <f t="shared" si="4"/>
        <v>51.06975</v>
      </c>
      <c r="P32" s="310" t="str">
        <f t="shared" si="5"/>
        <v>--</v>
      </c>
      <c r="Q32" s="311" t="str">
        <f t="shared" si="6"/>
        <v>--</v>
      </c>
      <c r="R32" s="312" t="str">
        <f t="shared" si="7"/>
        <v>--</v>
      </c>
      <c r="S32" s="313" t="s">
        <v>442</v>
      </c>
      <c r="T32" s="316">
        <f t="shared" si="8"/>
        <v>51.06975</v>
      </c>
      <c r="U32" s="246"/>
      <c r="V32" s="1">
        <v>165583</v>
      </c>
    </row>
    <row r="33" spans="2:22" s="1" customFormat="1" ht="16.5" customHeight="1">
      <c r="B33" s="13"/>
      <c r="C33" s="218">
        <v>201</v>
      </c>
      <c r="D33" s="304" t="s">
        <v>278</v>
      </c>
      <c r="E33" s="304" t="s">
        <v>320</v>
      </c>
      <c r="F33" s="305">
        <v>33</v>
      </c>
      <c r="G33" s="306">
        <f t="shared" si="0"/>
        <v>2.285</v>
      </c>
      <c r="H33" s="426" t="s">
        <v>164</v>
      </c>
      <c r="I33" s="427" t="s">
        <v>165</v>
      </c>
      <c r="J33" s="233">
        <f t="shared" si="1"/>
        <v>9.716666666732635</v>
      </c>
      <c r="K33" s="307">
        <f t="shared" si="2"/>
        <v>583</v>
      </c>
      <c r="L33" s="235" t="s">
        <v>441</v>
      </c>
      <c r="M33" s="235" t="s">
        <v>443</v>
      </c>
      <c r="N33" s="308">
        <f t="shared" si="3"/>
        <v>50</v>
      </c>
      <c r="O33" s="309" t="str">
        <f t="shared" si="4"/>
        <v>--</v>
      </c>
      <c r="P33" s="310">
        <f t="shared" si="5"/>
        <v>114.25</v>
      </c>
      <c r="Q33" s="311">
        <f t="shared" si="6"/>
        <v>1110.51</v>
      </c>
      <c r="R33" s="312" t="str">
        <f t="shared" si="7"/>
        <v>--</v>
      </c>
      <c r="S33" s="313" t="s">
        <v>442</v>
      </c>
      <c r="T33" s="316">
        <f t="shared" si="8"/>
        <v>1224.76</v>
      </c>
      <c r="U33" s="246"/>
      <c r="V33" s="1">
        <v>165586</v>
      </c>
    </row>
    <row r="34" spans="2:22" s="1" customFormat="1" ht="16.5" customHeight="1">
      <c r="B34" s="13"/>
      <c r="C34" s="218">
        <v>202</v>
      </c>
      <c r="D34" s="304" t="s">
        <v>305</v>
      </c>
      <c r="E34" s="304" t="s">
        <v>338</v>
      </c>
      <c r="F34" s="305">
        <v>33</v>
      </c>
      <c r="G34" s="306">
        <f t="shared" si="0"/>
        <v>2.285</v>
      </c>
      <c r="H34" s="426" t="s">
        <v>179</v>
      </c>
      <c r="I34" s="427" t="s">
        <v>180</v>
      </c>
      <c r="J34" s="233">
        <f t="shared" si="1"/>
        <v>6.533333333325572</v>
      </c>
      <c r="K34" s="307">
        <f t="shared" si="2"/>
        <v>392</v>
      </c>
      <c r="L34" s="235" t="s">
        <v>444</v>
      </c>
      <c r="M34" s="235" t="s">
        <v>221</v>
      </c>
      <c r="N34" s="308">
        <f t="shared" si="3"/>
        <v>50</v>
      </c>
      <c r="O34" s="309">
        <f t="shared" si="4"/>
        <v>74.60525</v>
      </c>
      <c r="P34" s="310" t="str">
        <f t="shared" si="5"/>
        <v>--</v>
      </c>
      <c r="Q34" s="311" t="str">
        <f t="shared" si="6"/>
        <v>--</v>
      </c>
      <c r="R34" s="312" t="str">
        <f t="shared" si="7"/>
        <v>--</v>
      </c>
      <c r="S34" s="313" t="s">
        <v>442</v>
      </c>
      <c r="T34" s="316">
        <f t="shared" si="8"/>
        <v>74.60525</v>
      </c>
      <c r="U34" s="246"/>
      <c r="V34" s="1">
        <v>165594</v>
      </c>
    </row>
    <row r="35" spans="2:22" s="1" customFormat="1" ht="16.5" customHeight="1">
      <c r="B35" s="13"/>
      <c r="C35" s="218">
        <v>203</v>
      </c>
      <c r="D35" s="304" t="s">
        <v>305</v>
      </c>
      <c r="E35" s="304" t="s">
        <v>339</v>
      </c>
      <c r="F35" s="305">
        <v>33</v>
      </c>
      <c r="G35" s="306">
        <f t="shared" si="0"/>
        <v>2.285</v>
      </c>
      <c r="H35" s="426" t="s">
        <v>197</v>
      </c>
      <c r="I35" s="427" t="s">
        <v>198</v>
      </c>
      <c r="J35" s="233">
        <f t="shared" si="1"/>
        <v>4.5499999999883585</v>
      </c>
      <c r="K35" s="307">
        <f t="shared" si="2"/>
        <v>273</v>
      </c>
      <c r="L35" s="235" t="s">
        <v>444</v>
      </c>
      <c r="M35" s="235" t="s">
        <v>221</v>
      </c>
      <c r="N35" s="308">
        <f t="shared" si="3"/>
        <v>50</v>
      </c>
      <c r="O35" s="309">
        <f t="shared" si="4"/>
        <v>51.98375</v>
      </c>
      <c r="P35" s="310" t="str">
        <f t="shared" si="5"/>
        <v>--</v>
      </c>
      <c r="Q35" s="311" t="str">
        <f t="shared" si="6"/>
        <v>--</v>
      </c>
      <c r="R35" s="312" t="str">
        <f t="shared" si="7"/>
        <v>--</v>
      </c>
      <c r="S35" s="313" t="s">
        <v>442</v>
      </c>
      <c r="T35" s="316">
        <f t="shared" si="8"/>
        <v>51.98375</v>
      </c>
      <c r="U35" s="246"/>
      <c r="V35" s="1">
        <v>165603</v>
      </c>
    </row>
    <row r="36" spans="2:22" s="1" customFormat="1" ht="16.5" customHeight="1">
      <c r="B36" s="13"/>
      <c r="C36" s="218">
        <v>204</v>
      </c>
      <c r="D36" s="304" t="s">
        <v>309</v>
      </c>
      <c r="E36" s="304" t="s">
        <v>343</v>
      </c>
      <c r="F36" s="305">
        <v>33</v>
      </c>
      <c r="G36" s="306">
        <f t="shared" si="0"/>
        <v>2.285</v>
      </c>
      <c r="H36" s="426" t="s">
        <v>213</v>
      </c>
      <c r="I36" s="427" t="s">
        <v>214</v>
      </c>
      <c r="J36" s="233">
        <f t="shared" si="1"/>
        <v>5.366666666697711</v>
      </c>
      <c r="K36" s="307">
        <f t="shared" si="2"/>
        <v>322</v>
      </c>
      <c r="L36" s="235" t="s">
        <v>444</v>
      </c>
      <c r="M36" s="235" t="s">
        <v>221</v>
      </c>
      <c r="N36" s="308">
        <f t="shared" si="3"/>
        <v>50</v>
      </c>
      <c r="O36" s="309">
        <f t="shared" si="4"/>
        <v>61.352250000000005</v>
      </c>
      <c r="P36" s="310" t="str">
        <f t="shared" si="5"/>
        <v>--</v>
      </c>
      <c r="Q36" s="311" t="str">
        <f t="shared" si="6"/>
        <v>--</v>
      </c>
      <c r="R36" s="312" t="str">
        <f t="shared" si="7"/>
        <v>--</v>
      </c>
      <c r="S36" s="313" t="s">
        <v>442</v>
      </c>
      <c r="T36" s="316">
        <f t="shared" si="8"/>
        <v>61.352250000000005</v>
      </c>
      <c r="U36" s="246"/>
      <c r="V36" s="1">
        <v>165616</v>
      </c>
    </row>
    <row r="37" spans="2:22" s="1" customFormat="1" ht="16.5" customHeight="1">
      <c r="B37" s="13"/>
      <c r="C37" s="218">
        <v>205</v>
      </c>
      <c r="D37" s="304" t="s">
        <v>305</v>
      </c>
      <c r="E37" s="304" t="s">
        <v>339</v>
      </c>
      <c r="F37" s="305">
        <v>33</v>
      </c>
      <c r="G37" s="306">
        <f t="shared" si="0"/>
        <v>2.285</v>
      </c>
      <c r="H37" s="426" t="s">
        <v>217</v>
      </c>
      <c r="I37" s="427" t="s">
        <v>218</v>
      </c>
      <c r="J37" s="233">
        <f t="shared" si="1"/>
        <v>4.533333333441988</v>
      </c>
      <c r="K37" s="307">
        <f t="shared" si="2"/>
        <v>272</v>
      </c>
      <c r="L37" s="235" t="s">
        <v>444</v>
      </c>
      <c r="M37" s="235" t="s">
        <v>221</v>
      </c>
      <c r="N37" s="308">
        <f t="shared" si="3"/>
        <v>50</v>
      </c>
      <c r="O37" s="309">
        <f t="shared" si="4"/>
        <v>51.755250000000004</v>
      </c>
      <c r="P37" s="310" t="str">
        <f t="shared" si="5"/>
        <v>--</v>
      </c>
      <c r="Q37" s="311" t="str">
        <f t="shared" si="6"/>
        <v>--</v>
      </c>
      <c r="R37" s="312" t="str">
        <f t="shared" si="7"/>
        <v>--</v>
      </c>
      <c r="S37" s="313" t="s">
        <v>442</v>
      </c>
      <c r="T37" s="316">
        <f t="shared" si="8"/>
        <v>51.755250000000004</v>
      </c>
      <c r="U37" s="246"/>
      <c r="V37" s="1">
        <v>165618</v>
      </c>
    </row>
    <row r="38" spans="2:21" s="1" customFormat="1" ht="16.5" customHeight="1">
      <c r="B38" s="13"/>
      <c r="C38" s="218"/>
      <c r="D38" s="304"/>
      <c r="E38" s="304"/>
      <c r="F38" s="305"/>
      <c r="G38" s="306">
        <f t="shared" si="0"/>
        <v>2.285</v>
      </c>
      <c r="H38" s="426"/>
      <c r="I38" s="427"/>
      <c r="J38" s="233">
        <f t="shared" si="1"/>
      </c>
      <c r="K38" s="307">
        <f t="shared" si="2"/>
      </c>
      <c r="L38" s="235"/>
      <c r="M38" s="235"/>
      <c r="N38" s="308">
        <f t="shared" si="3"/>
        <v>40</v>
      </c>
      <c r="O38" s="309" t="str">
        <f t="shared" si="4"/>
        <v>--</v>
      </c>
      <c r="P38" s="310" t="str">
        <f t="shared" si="5"/>
        <v>--</v>
      </c>
      <c r="Q38" s="311" t="str">
        <f t="shared" si="6"/>
        <v>--</v>
      </c>
      <c r="R38" s="312" t="str">
        <f t="shared" si="7"/>
        <v>--</v>
      </c>
      <c r="S38" s="313"/>
      <c r="T38" s="316">
        <f t="shared" si="8"/>
      </c>
      <c r="U38" s="246"/>
    </row>
    <row r="39" spans="2:21" s="1" customFormat="1" ht="16.5" customHeight="1">
      <c r="B39" s="13"/>
      <c r="C39" s="218"/>
      <c r="D39" s="304"/>
      <c r="E39" s="304"/>
      <c r="F39" s="305"/>
      <c r="G39" s="306">
        <f t="shared" si="0"/>
        <v>2.285</v>
      </c>
      <c r="H39" s="426"/>
      <c r="I39" s="427"/>
      <c r="J39" s="233">
        <f t="shared" si="1"/>
      </c>
      <c r="K39" s="307">
        <f t="shared" si="2"/>
      </c>
      <c r="L39" s="235"/>
      <c r="M39" s="235"/>
      <c r="N39" s="308">
        <f t="shared" si="3"/>
        <v>40</v>
      </c>
      <c r="O39" s="309" t="str">
        <f t="shared" si="4"/>
        <v>--</v>
      </c>
      <c r="P39" s="310" t="str">
        <f t="shared" si="5"/>
        <v>--</v>
      </c>
      <c r="Q39" s="311" t="str">
        <f t="shared" si="6"/>
        <v>--</v>
      </c>
      <c r="R39" s="312" t="str">
        <f t="shared" si="7"/>
        <v>--</v>
      </c>
      <c r="S39" s="313"/>
      <c r="T39" s="316">
        <f t="shared" si="8"/>
      </c>
      <c r="U39" s="246"/>
    </row>
    <row r="40" spans="2:21" s="1" customFormat="1" ht="16.5" customHeight="1">
      <c r="B40" s="13"/>
      <c r="C40" s="218"/>
      <c r="D40" s="304"/>
      <c r="E40" s="304"/>
      <c r="F40" s="305"/>
      <c r="G40" s="306">
        <f t="shared" si="0"/>
        <v>2.285</v>
      </c>
      <c r="H40" s="426"/>
      <c r="I40" s="427"/>
      <c r="J40" s="233">
        <f t="shared" si="1"/>
      </c>
      <c r="K40" s="307">
        <f t="shared" si="2"/>
      </c>
      <c r="L40" s="235"/>
      <c r="M40" s="235"/>
      <c r="N40" s="308">
        <f t="shared" si="3"/>
        <v>40</v>
      </c>
      <c r="O40" s="309" t="str">
        <f t="shared" si="4"/>
        <v>--</v>
      </c>
      <c r="P40" s="310" t="str">
        <f t="shared" si="5"/>
        <v>--</v>
      </c>
      <c r="Q40" s="311" t="str">
        <f t="shared" si="6"/>
        <v>--</v>
      </c>
      <c r="R40" s="312" t="str">
        <f t="shared" si="7"/>
        <v>--</v>
      </c>
      <c r="S40" s="313"/>
      <c r="T40" s="316">
        <f t="shared" si="8"/>
      </c>
      <c r="U40" s="246"/>
    </row>
    <row r="41" spans="2:21" s="1" customFormat="1" ht="16.5" customHeight="1">
      <c r="B41" s="13"/>
      <c r="C41" s="218"/>
      <c r="D41" s="304"/>
      <c r="E41" s="304"/>
      <c r="F41" s="305"/>
      <c r="G41" s="306">
        <f t="shared" si="0"/>
        <v>2.285</v>
      </c>
      <c r="H41" s="426"/>
      <c r="I41" s="427"/>
      <c r="J41" s="233">
        <f t="shared" si="1"/>
      </c>
      <c r="K41" s="307">
        <f t="shared" si="2"/>
      </c>
      <c r="L41" s="235"/>
      <c r="M41" s="235"/>
      <c r="N41" s="308">
        <f t="shared" si="3"/>
        <v>40</v>
      </c>
      <c r="O41" s="309" t="str">
        <f t="shared" si="4"/>
        <v>--</v>
      </c>
      <c r="P41" s="310" t="str">
        <f t="shared" si="5"/>
        <v>--</v>
      </c>
      <c r="Q41" s="311" t="str">
        <f t="shared" si="6"/>
        <v>--</v>
      </c>
      <c r="R41" s="312" t="str">
        <f t="shared" si="7"/>
        <v>--</v>
      </c>
      <c r="S41" s="313"/>
      <c r="T41" s="316">
        <f t="shared" si="8"/>
      </c>
      <c r="U41" s="246"/>
    </row>
    <row r="42" spans="2:21" s="1" customFormat="1" ht="16.5" customHeight="1" thickBot="1">
      <c r="B42" s="13"/>
      <c r="C42" s="330"/>
      <c r="D42" s="330"/>
      <c r="E42" s="330"/>
      <c r="F42" s="330"/>
      <c r="G42" s="317"/>
      <c r="H42" s="424"/>
      <c r="I42" s="424"/>
      <c r="J42" s="247"/>
      <c r="K42" s="247"/>
      <c r="L42" s="330"/>
      <c r="M42" s="330"/>
      <c r="N42" s="340"/>
      <c r="O42" s="341"/>
      <c r="P42" s="342"/>
      <c r="Q42" s="343"/>
      <c r="R42" s="344"/>
      <c r="S42" s="330"/>
      <c r="T42" s="318"/>
      <c r="U42" s="246"/>
    </row>
    <row r="43" spans="2:21" s="1" customFormat="1" ht="16.5" customHeight="1" thickBot="1" thickTop="1">
      <c r="B43" s="13"/>
      <c r="C43" s="117" t="s">
        <v>409</v>
      </c>
      <c r="D43" s="118" t="s">
        <v>383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319">
        <f>SUM(O20:O42)</f>
        <v>940.6659500000002</v>
      </c>
      <c r="P43" s="320">
        <f>SUM(P20:P42)</f>
        <v>114.25</v>
      </c>
      <c r="Q43" s="320">
        <f>SUM(Q20:Q42)</f>
        <v>1110.51</v>
      </c>
      <c r="R43" s="321">
        <f>SUM(R20:R42)</f>
        <v>0</v>
      </c>
      <c r="S43" s="322"/>
      <c r="T43" s="431">
        <f>ROUND(SUM(T20:T42),2)</f>
        <v>7666.43</v>
      </c>
      <c r="U43" s="246"/>
    </row>
    <row r="44" spans="2:21" s="132" customFormat="1" ht="9.75" thickTop="1">
      <c r="B44" s="133"/>
      <c r="C44" s="134"/>
      <c r="D44" s="135" t="s">
        <v>384</v>
      </c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1"/>
      <c r="T44" s="324"/>
      <c r="U44" s="263"/>
    </row>
    <row r="45" spans="2:21" s="1" customFormat="1" ht="16.5" customHeight="1" thickBot="1">
      <c r="B45" s="14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6"/>
    </row>
    <row r="46" spans="2:21" ht="16.5" customHeight="1" thickTop="1"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</row>
    <row r="47" spans="3:4" ht="16.5" customHeight="1">
      <c r="C47" s="325"/>
      <c r="D47" s="325"/>
    </row>
    <row r="48" ht="16.5" customHeight="1"/>
    <row r="49" ht="16.5" customHeight="1"/>
    <row r="50" ht="16.5" customHeight="1"/>
    <row r="51" ht="16.5" customHeight="1"/>
    <row r="52" ht="16.5" customHeight="1"/>
  </sheetData>
  <printOptions/>
  <pageMargins left="0.5905511811023623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GL178"/>
  <sheetViews>
    <sheetView zoomScale="60" zoomScaleNormal="60" workbookViewId="0" topLeftCell="A121">
      <selection activeCell="E152" sqref="E152"/>
    </sheetView>
  </sheetViews>
  <sheetFormatPr defaultColWidth="11.421875" defaultRowHeight="12.75"/>
  <cols>
    <col min="1" max="2" width="15.7109375" style="432" customWidth="1"/>
    <col min="3" max="3" width="7.7109375" style="432" customWidth="1"/>
    <col min="4" max="4" width="15.421875" style="432" customWidth="1"/>
    <col min="5" max="5" width="55.57421875" style="432" customWidth="1"/>
    <col min="6" max="6" width="13.140625" style="432" customWidth="1"/>
    <col min="7" max="7" width="10.7109375" style="432" customWidth="1"/>
    <col min="8" max="21" width="12.7109375" style="432" customWidth="1"/>
    <col min="22" max="16384" width="11.421875" style="432" customWidth="1"/>
  </cols>
  <sheetData>
    <row r="1" ht="36" customHeight="1">
      <c r="U1" s="433"/>
    </row>
    <row r="2" spans="2:21" s="434" customFormat="1" ht="31.5" customHeight="1">
      <c r="B2" s="435" t="str">
        <f>'tot-0603'!B2</f>
        <v>ANEXO IV a la Resolución E.N.R.E.  N°                    /2008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</row>
    <row r="3" spans="1:21" s="438" customFormat="1" ht="11.25">
      <c r="A3" s="436" t="s">
        <v>355</v>
      </c>
      <c r="B3" s="437"/>
      <c r="U3" s="439"/>
    </row>
    <row r="4" spans="1:21" s="438" customFormat="1" ht="11.25">
      <c r="A4" s="436" t="s">
        <v>356</v>
      </c>
      <c r="B4" s="437"/>
      <c r="U4" s="439"/>
    </row>
    <row r="5" spans="2:178" s="440" customFormat="1" ht="20.25">
      <c r="B5" s="528" t="s">
        <v>243</v>
      </c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441"/>
      <c r="W5" s="441"/>
      <c r="X5" s="441"/>
      <c r="Y5" s="441"/>
      <c r="Z5" s="441"/>
      <c r="AA5" s="441"/>
      <c r="AB5" s="441"/>
      <c r="AC5" s="441"/>
      <c r="AD5" s="441"/>
      <c r="AE5" s="441"/>
      <c r="AF5" s="441"/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1"/>
      <c r="AS5" s="441"/>
      <c r="AT5" s="441"/>
      <c r="AU5" s="441"/>
      <c r="AV5" s="441"/>
      <c r="AW5" s="441"/>
      <c r="AX5" s="441"/>
      <c r="AY5" s="441"/>
      <c r="AZ5" s="441"/>
      <c r="BA5" s="441"/>
      <c r="BB5" s="441"/>
      <c r="BC5" s="441"/>
      <c r="BD5" s="441"/>
      <c r="BE5" s="441"/>
      <c r="BF5" s="441"/>
      <c r="BG5" s="441"/>
      <c r="BH5" s="441"/>
      <c r="BI5" s="441"/>
      <c r="BJ5" s="441"/>
      <c r="BK5" s="441"/>
      <c r="BL5" s="441"/>
      <c r="BM5" s="441"/>
      <c r="BN5" s="441"/>
      <c r="BO5" s="441"/>
      <c r="BP5" s="441"/>
      <c r="BQ5" s="441"/>
      <c r="BR5" s="441"/>
      <c r="BS5" s="441"/>
      <c r="BT5" s="441"/>
      <c r="BU5" s="441"/>
      <c r="BV5" s="441"/>
      <c r="BW5" s="441"/>
      <c r="BX5" s="441"/>
      <c r="BY5" s="441"/>
      <c r="BZ5" s="441"/>
      <c r="CA5" s="441"/>
      <c r="CB5" s="441"/>
      <c r="CC5" s="441"/>
      <c r="CD5" s="441"/>
      <c r="CE5" s="441"/>
      <c r="CF5" s="441"/>
      <c r="CG5" s="441"/>
      <c r="CH5" s="441"/>
      <c r="CI5" s="441"/>
      <c r="CJ5" s="441"/>
      <c r="CK5" s="441"/>
      <c r="CL5" s="441"/>
      <c r="CM5" s="441"/>
      <c r="CN5" s="441"/>
      <c r="CO5" s="441"/>
      <c r="CP5" s="441"/>
      <c r="CQ5" s="441"/>
      <c r="CR5" s="441"/>
      <c r="CS5" s="441"/>
      <c r="CT5" s="441"/>
      <c r="CU5" s="441"/>
      <c r="CV5" s="441"/>
      <c r="CW5" s="441"/>
      <c r="CX5" s="441"/>
      <c r="CY5" s="441"/>
      <c r="CZ5" s="441"/>
      <c r="DA5" s="441"/>
      <c r="DB5" s="441"/>
      <c r="DC5" s="441"/>
      <c r="DD5" s="441"/>
      <c r="DE5" s="441"/>
      <c r="DF5" s="441"/>
      <c r="DG5" s="441"/>
      <c r="DH5" s="441"/>
      <c r="DI5" s="441"/>
      <c r="DJ5" s="441"/>
      <c r="DK5" s="441"/>
      <c r="DL5" s="441"/>
      <c r="DM5" s="441"/>
      <c r="DN5" s="441"/>
      <c r="DO5" s="441"/>
      <c r="DP5" s="441"/>
      <c r="DQ5" s="441"/>
      <c r="DR5" s="441"/>
      <c r="DS5" s="441"/>
      <c r="DT5" s="441"/>
      <c r="DU5" s="441"/>
      <c r="DV5" s="441"/>
      <c r="DW5" s="441"/>
      <c r="DX5" s="441"/>
      <c r="DY5" s="441"/>
      <c r="DZ5" s="441"/>
      <c r="EA5" s="441"/>
      <c r="EB5" s="441"/>
      <c r="EC5" s="441"/>
      <c r="ED5" s="441"/>
      <c r="EE5" s="441"/>
      <c r="EF5" s="441"/>
      <c r="EG5" s="441"/>
      <c r="EH5" s="441"/>
      <c r="EI5" s="441"/>
      <c r="EJ5" s="441"/>
      <c r="EK5" s="441"/>
      <c r="EL5" s="441"/>
      <c r="EM5" s="441"/>
      <c r="EN5" s="441"/>
      <c r="EO5" s="441"/>
      <c r="EP5" s="441"/>
      <c r="EQ5" s="441"/>
      <c r="ER5" s="441"/>
      <c r="ES5" s="441"/>
      <c r="ET5" s="441"/>
      <c r="EU5" s="441"/>
      <c r="EV5" s="441"/>
      <c r="EW5" s="441"/>
      <c r="EX5" s="441"/>
      <c r="EY5" s="441"/>
      <c r="EZ5" s="441"/>
      <c r="FA5" s="441"/>
      <c r="FB5" s="441"/>
      <c r="FC5" s="441"/>
      <c r="FD5" s="441"/>
      <c r="FE5" s="441"/>
      <c r="FF5" s="441"/>
      <c r="FG5" s="441"/>
      <c r="FH5" s="441"/>
      <c r="FI5" s="441"/>
      <c r="FJ5" s="441"/>
      <c r="FK5" s="441"/>
      <c r="FL5" s="441"/>
      <c r="FM5" s="441"/>
      <c r="FN5" s="441"/>
      <c r="FO5" s="441"/>
      <c r="FP5" s="441"/>
      <c r="FQ5" s="441"/>
      <c r="FR5" s="441"/>
      <c r="FS5" s="441"/>
      <c r="FT5" s="441"/>
      <c r="FU5" s="441"/>
      <c r="FV5" s="441"/>
    </row>
    <row r="6" spans="2:178" s="440" customFormat="1" ht="14.25" customHeight="1"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2"/>
      <c r="V6" s="441"/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441"/>
      <c r="AR6" s="441"/>
      <c r="AS6" s="441"/>
      <c r="AT6" s="441"/>
      <c r="AU6" s="441"/>
      <c r="AV6" s="441"/>
      <c r="AW6" s="441"/>
      <c r="AX6" s="441"/>
      <c r="AY6" s="441"/>
      <c r="AZ6" s="441"/>
      <c r="BA6" s="441"/>
      <c r="BB6" s="441"/>
      <c r="BC6" s="441"/>
      <c r="BD6" s="441"/>
      <c r="BE6" s="441"/>
      <c r="BF6" s="441"/>
      <c r="BG6" s="441"/>
      <c r="BH6" s="441"/>
      <c r="BI6" s="441"/>
      <c r="BJ6" s="441"/>
      <c r="BK6" s="441"/>
      <c r="BL6" s="441"/>
      <c r="BM6" s="441"/>
      <c r="BN6" s="441"/>
      <c r="BO6" s="441"/>
      <c r="BP6" s="441"/>
      <c r="BQ6" s="441"/>
      <c r="BR6" s="441"/>
      <c r="BS6" s="441"/>
      <c r="BT6" s="441"/>
      <c r="BU6" s="441"/>
      <c r="BV6" s="441"/>
      <c r="BW6" s="441"/>
      <c r="BX6" s="441"/>
      <c r="BY6" s="441"/>
      <c r="BZ6" s="441"/>
      <c r="CA6" s="441"/>
      <c r="CB6" s="441"/>
      <c r="CC6" s="441"/>
      <c r="CD6" s="441"/>
      <c r="CE6" s="441"/>
      <c r="CF6" s="441"/>
      <c r="CG6" s="441"/>
      <c r="CH6" s="441"/>
      <c r="CI6" s="441"/>
      <c r="CJ6" s="441"/>
      <c r="CK6" s="441"/>
      <c r="CL6" s="441"/>
      <c r="CM6" s="441"/>
      <c r="CN6" s="441"/>
      <c r="CO6" s="441"/>
      <c r="CP6" s="441"/>
      <c r="CQ6" s="441"/>
      <c r="CR6" s="441"/>
      <c r="CS6" s="441"/>
      <c r="CT6" s="441"/>
      <c r="CU6" s="441"/>
      <c r="CV6" s="441"/>
      <c r="CW6" s="441"/>
      <c r="CX6" s="441"/>
      <c r="CY6" s="441"/>
      <c r="CZ6" s="441"/>
      <c r="DA6" s="441"/>
      <c r="DB6" s="441"/>
      <c r="DC6" s="441"/>
      <c r="DD6" s="441"/>
      <c r="DE6" s="441"/>
      <c r="DF6" s="441"/>
      <c r="DG6" s="441"/>
      <c r="DH6" s="441"/>
      <c r="DI6" s="441"/>
      <c r="DJ6" s="441"/>
      <c r="DK6" s="441"/>
      <c r="DL6" s="441"/>
      <c r="DM6" s="441"/>
      <c r="DN6" s="441"/>
      <c r="DO6" s="441"/>
      <c r="DP6" s="441"/>
      <c r="DQ6" s="441"/>
      <c r="DR6" s="441"/>
      <c r="DS6" s="441"/>
      <c r="DT6" s="441"/>
      <c r="DU6" s="441"/>
      <c r="DV6" s="441"/>
      <c r="DW6" s="441"/>
      <c r="DX6" s="441"/>
      <c r="DY6" s="441"/>
      <c r="DZ6" s="441"/>
      <c r="EA6" s="441"/>
      <c r="EB6" s="441"/>
      <c r="EC6" s="441"/>
      <c r="ED6" s="441"/>
      <c r="EE6" s="441"/>
      <c r="EF6" s="441"/>
      <c r="EG6" s="441"/>
      <c r="EH6" s="441"/>
      <c r="EI6" s="441"/>
      <c r="EJ6" s="441"/>
      <c r="EK6" s="441"/>
      <c r="EL6" s="441"/>
      <c r="EM6" s="441"/>
      <c r="EN6" s="441"/>
      <c r="EO6" s="441"/>
      <c r="EP6" s="441"/>
      <c r="EQ6" s="441"/>
      <c r="ER6" s="441"/>
      <c r="ES6" s="441"/>
      <c r="ET6" s="441"/>
      <c r="EU6" s="441"/>
      <c r="EV6" s="441"/>
      <c r="EW6" s="441"/>
      <c r="EX6" s="441"/>
      <c r="EY6" s="441"/>
      <c r="EZ6" s="441"/>
      <c r="FA6" s="441"/>
      <c r="FB6" s="441"/>
      <c r="FC6" s="441"/>
      <c r="FD6" s="441"/>
      <c r="FE6" s="441"/>
      <c r="FF6" s="441"/>
      <c r="FG6" s="441"/>
      <c r="FH6" s="441"/>
      <c r="FI6" s="441"/>
      <c r="FJ6" s="441"/>
      <c r="FK6" s="441"/>
      <c r="FL6" s="441"/>
      <c r="FM6" s="441"/>
      <c r="FN6" s="441"/>
      <c r="FO6" s="441"/>
      <c r="FP6" s="441"/>
      <c r="FQ6" s="441"/>
      <c r="FR6" s="441"/>
      <c r="FS6" s="441"/>
      <c r="FT6" s="441"/>
      <c r="FU6" s="441"/>
      <c r="FV6" s="441"/>
    </row>
    <row r="7" spans="2:178" s="443" customFormat="1" ht="18.75">
      <c r="B7" s="529" t="s">
        <v>244</v>
      </c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  <c r="Q7" s="529"/>
      <c r="R7" s="529"/>
      <c r="S7" s="529"/>
      <c r="T7" s="529"/>
      <c r="U7" s="529"/>
      <c r="V7" s="444"/>
      <c r="W7" s="444"/>
      <c r="X7" s="444"/>
      <c r="Y7" s="444"/>
      <c r="Z7" s="444"/>
      <c r="AA7" s="444"/>
      <c r="AB7" s="444"/>
      <c r="AC7" s="444"/>
      <c r="AD7" s="444"/>
      <c r="AE7" s="444"/>
      <c r="AF7" s="444"/>
      <c r="AG7" s="444"/>
      <c r="AH7" s="444"/>
      <c r="AI7" s="444"/>
      <c r="AJ7" s="444"/>
      <c r="AK7" s="444"/>
      <c r="AL7" s="444"/>
      <c r="AM7" s="444"/>
      <c r="AN7" s="444"/>
      <c r="AO7" s="444"/>
      <c r="AP7" s="444"/>
      <c r="AQ7" s="444"/>
      <c r="AR7" s="444"/>
      <c r="AS7" s="444"/>
      <c r="AT7" s="444"/>
      <c r="AU7" s="444"/>
      <c r="AV7" s="444"/>
      <c r="AW7" s="444"/>
      <c r="AX7" s="444"/>
      <c r="AY7" s="444"/>
      <c r="AZ7" s="444"/>
      <c r="BA7" s="444"/>
      <c r="BB7" s="444"/>
      <c r="BC7" s="444"/>
      <c r="BD7" s="444"/>
      <c r="BE7" s="444"/>
      <c r="BF7" s="444"/>
      <c r="BG7" s="444"/>
      <c r="BH7" s="444"/>
      <c r="BI7" s="444"/>
      <c r="BJ7" s="444"/>
      <c r="BK7" s="444"/>
      <c r="BL7" s="444"/>
      <c r="BM7" s="444"/>
      <c r="BN7" s="444"/>
      <c r="BO7" s="444"/>
      <c r="BP7" s="444"/>
      <c r="BQ7" s="444"/>
      <c r="BR7" s="444"/>
      <c r="BS7" s="444"/>
      <c r="BT7" s="444"/>
      <c r="BU7" s="444"/>
      <c r="BV7" s="444"/>
      <c r="BW7" s="444"/>
      <c r="BX7" s="444"/>
      <c r="BY7" s="444"/>
      <c r="BZ7" s="444"/>
      <c r="CA7" s="444"/>
      <c r="CB7" s="444"/>
      <c r="CC7" s="444"/>
      <c r="CD7" s="444"/>
      <c r="CE7" s="444"/>
      <c r="CF7" s="444"/>
      <c r="CG7" s="444"/>
      <c r="CH7" s="444"/>
      <c r="CI7" s="444"/>
      <c r="CJ7" s="444"/>
      <c r="CK7" s="444"/>
      <c r="CL7" s="444"/>
      <c r="CM7" s="444"/>
      <c r="CN7" s="444"/>
      <c r="CO7" s="444"/>
      <c r="CP7" s="444"/>
      <c r="CQ7" s="444"/>
      <c r="CR7" s="444"/>
      <c r="CS7" s="444"/>
      <c r="CT7" s="444"/>
      <c r="CU7" s="444"/>
      <c r="CV7" s="444"/>
      <c r="CW7" s="444"/>
      <c r="CX7" s="444"/>
      <c r="CY7" s="444"/>
      <c r="CZ7" s="444"/>
      <c r="DA7" s="444"/>
      <c r="DB7" s="444"/>
      <c r="DC7" s="444"/>
      <c r="DD7" s="444"/>
      <c r="DE7" s="444"/>
      <c r="DF7" s="444"/>
      <c r="DG7" s="444"/>
      <c r="DH7" s="444"/>
      <c r="DI7" s="444"/>
      <c r="DJ7" s="444"/>
      <c r="DK7" s="444"/>
      <c r="DL7" s="444"/>
      <c r="DM7" s="444"/>
      <c r="DN7" s="444"/>
      <c r="DO7" s="444"/>
      <c r="DP7" s="444"/>
      <c r="DQ7" s="444"/>
      <c r="DR7" s="444"/>
      <c r="DS7" s="444"/>
      <c r="DT7" s="444"/>
      <c r="DU7" s="444"/>
      <c r="DV7" s="444"/>
      <c r="DW7" s="444"/>
      <c r="DX7" s="444"/>
      <c r="DY7" s="444"/>
      <c r="DZ7" s="444"/>
      <c r="EA7" s="444"/>
      <c r="EB7" s="444"/>
      <c r="EC7" s="444"/>
      <c r="ED7" s="444"/>
      <c r="EE7" s="444"/>
      <c r="EF7" s="444"/>
      <c r="EG7" s="444"/>
      <c r="EH7" s="444"/>
      <c r="EI7" s="444"/>
      <c r="EJ7" s="444"/>
      <c r="EK7" s="444"/>
      <c r="EL7" s="444"/>
      <c r="EM7" s="444"/>
      <c r="EN7" s="444"/>
      <c r="EO7" s="444"/>
      <c r="EP7" s="444"/>
      <c r="EQ7" s="444"/>
      <c r="ER7" s="444"/>
      <c r="ES7" s="444"/>
      <c r="ET7" s="444"/>
      <c r="EU7" s="444"/>
      <c r="EV7" s="444"/>
      <c r="EW7" s="444"/>
      <c r="EX7" s="444"/>
      <c r="EY7" s="444"/>
      <c r="EZ7" s="444"/>
      <c r="FA7" s="444"/>
      <c r="FB7" s="444"/>
      <c r="FC7" s="444"/>
      <c r="FD7" s="444"/>
      <c r="FE7" s="444"/>
      <c r="FF7" s="444"/>
      <c r="FG7" s="444"/>
      <c r="FH7" s="444"/>
      <c r="FI7" s="444"/>
      <c r="FJ7" s="444"/>
      <c r="FK7" s="444"/>
      <c r="FL7" s="444"/>
      <c r="FM7" s="444"/>
      <c r="FN7" s="444"/>
      <c r="FO7" s="444"/>
      <c r="FP7" s="444"/>
      <c r="FQ7" s="444"/>
      <c r="FR7" s="444"/>
      <c r="FS7" s="444"/>
      <c r="FT7" s="444"/>
      <c r="FU7" s="444"/>
      <c r="FV7" s="444"/>
    </row>
    <row r="8" spans="2:178" ht="12.75"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6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445"/>
      <c r="BL8" s="445"/>
      <c r="BM8" s="445"/>
      <c r="BN8" s="445"/>
      <c r="BO8" s="445"/>
      <c r="BP8" s="445"/>
      <c r="BQ8" s="445"/>
      <c r="BR8" s="445"/>
      <c r="BS8" s="445"/>
      <c r="BT8" s="445"/>
      <c r="BU8" s="445"/>
      <c r="BV8" s="445"/>
      <c r="BW8" s="445"/>
      <c r="BX8" s="445"/>
      <c r="BY8" s="445"/>
      <c r="BZ8" s="445"/>
      <c r="CA8" s="445"/>
      <c r="CB8" s="445"/>
      <c r="CC8" s="445"/>
      <c r="CD8" s="445"/>
      <c r="CE8" s="445"/>
      <c r="CF8" s="445"/>
      <c r="CG8" s="445"/>
      <c r="CH8" s="445"/>
      <c r="CI8" s="445"/>
      <c r="CJ8" s="445"/>
      <c r="CK8" s="445"/>
      <c r="CL8" s="445"/>
      <c r="CM8" s="445"/>
      <c r="CN8" s="445"/>
      <c r="CO8" s="445"/>
      <c r="CP8" s="445"/>
      <c r="CQ8" s="445"/>
      <c r="CR8" s="445"/>
      <c r="CS8" s="445"/>
      <c r="CT8" s="445"/>
      <c r="CU8" s="445"/>
      <c r="CV8" s="445"/>
      <c r="CW8" s="445"/>
      <c r="CX8" s="445"/>
      <c r="CY8" s="445"/>
      <c r="CZ8" s="445"/>
      <c r="DA8" s="445"/>
      <c r="DB8" s="445"/>
      <c r="DC8" s="445"/>
      <c r="DD8" s="445"/>
      <c r="DE8" s="445"/>
      <c r="DF8" s="445"/>
      <c r="DG8" s="445"/>
      <c r="DH8" s="445"/>
      <c r="DI8" s="445"/>
      <c r="DJ8" s="445"/>
      <c r="DK8" s="445"/>
      <c r="DL8" s="445"/>
      <c r="DM8" s="445"/>
      <c r="DN8" s="445"/>
      <c r="DO8" s="445"/>
      <c r="DP8" s="445"/>
      <c r="DQ8" s="445"/>
      <c r="DR8" s="445"/>
      <c r="DS8" s="445"/>
      <c r="DT8" s="445"/>
      <c r="DU8" s="445"/>
      <c r="DV8" s="445"/>
      <c r="DW8" s="445"/>
      <c r="DX8" s="445"/>
      <c r="DY8" s="445"/>
      <c r="DZ8" s="445"/>
      <c r="EA8" s="445"/>
      <c r="EB8" s="445"/>
      <c r="EC8" s="445"/>
      <c r="ED8" s="445"/>
      <c r="EE8" s="445"/>
      <c r="EF8" s="445"/>
      <c r="EG8" s="445"/>
      <c r="EH8" s="445"/>
      <c r="EI8" s="445"/>
      <c r="EJ8" s="445"/>
      <c r="EK8" s="445"/>
      <c r="EL8" s="445"/>
      <c r="EM8" s="445"/>
      <c r="EN8" s="445"/>
      <c r="EO8" s="445"/>
      <c r="EP8" s="445"/>
      <c r="EQ8" s="445"/>
      <c r="ER8" s="445"/>
      <c r="ES8" s="445"/>
      <c r="ET8" s="445"/>
      <c r="EU8" s="445"/>
      <c r="EV8" s="445"/>
      <c r="EW8" s="445"/>
      <c r="EX8" s="445"/>
      <c r="EY8" s="445"/>
      <c r="EZ8" s="445"/>
      <c r="FA8" s="445"/>
      <c r="FB8" s="445"/>
      <c r="FC8" s="445"/>
      <c r="FD8" s="445"/>
      <c r="FE8" s="445"/>
      <c r="FF8" s="445"/>
      <c r="FG8" s="445"/>
      <c r="FH8" s="445"/>
      <c r="FI8" s="445"/>
      <c r="FJ8" s="445"/>
      <c r="FK8" s="445"/>
      <c r="FL8" s="445"/>
      <c r="FM8" s="445"/>
      <c r="FN8" s="445"/>
      <c r="FO8" s="445"/>
      <c r="FP8" s="445"/>
      <c r="FQ8" s="445"/>
      <c r="FR8" s="445"/>
      <c r="FS8" s="445"/>
      <c r="FT8" s="445"/>
      <c r="FU8" s="445"/>
      <c r="FV8" s="445"/>
    </row>
    <row r="9" spans="2:178" s="447" customFormat="1" ht="15.75">
      <c r="B9" s="530" t="s">
        <v>230</v>
      </c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448"/>
      <c r="W9" s="448"/>
      <c r="X9" s="448"/>
      <c r="Y9" s="448"/>
      <c r="Z9" s="448"/>
      <c r="AA9" s="448"/>
      <c r="AB9" s="448"/>
      <c r="AC9" s="448"/>
      <c r="AD9" s="448"/>
      <c r="AE9" s="448"/>
      <c r="AF9" s="448"/>
      <c r="AG9" s="448"/>
      <c r="AH9" s="448"/>
      <c r="AI9" s="448"/>
      <c r="AJ9" s="448"/>
      <c r="AK9" s="448"/>
      <c r="AL9" s="448"/>
      <c r="AM9" s="448"/>
      <c r="AN9" s="448"/>
      <c r="AO9" s="448"/>
      <c r="AP9" s="448"/>
      <c r="AQ9" s="448"/>
      <c r="AR9" s="448"/>
      <c r="AS9" s="448"/>
      <c r="AT9" s="448"/>
      <c r="AU9" s="448"/>
      <c r="AV9" s="448"/>
      <c r="AW9" s="448"/>
      <c r="AX9" s="448"/>
      <c r="AY9" s="448"/>
      <c r="AZ9" s="448"/>
      <c r="BA9" s="448"/>
      <c r="BB9" s="448"/>
      <c r="BC9" s="448"/>
      <c r="BD9" s="448"/>
      <c r="BE9" s="448"/>
      <c r="BF9" s="448"/>
      <c r="BG9" s="448"/>
      <c r="BH9" s="448"/>
      <c r="BI9" s="448"/>
      <c r="BJ9" s="448"/>
      <c r="BK9" s="448"/>
      <c r="BL9" s="448"/>
      <c r="BM9" s="448"/>
      <c r="BN9" s="448"/>
      <c r="BO9" s="448"/>
      <c r="BP9" s="448"/>
      <c r="BQ9" s="448"/>
      <c r="BR9" s="448"/>
      <c r="BS9" s="448"/>
      <c r="BT9" s="448"/>
      <c r="BU9" s="448"/>
      <c r="BV9" s="448"/>
      <c r="BW9" s="448"/>
      <c r="BX9" s="448"/>
      <c r="BY9" s="448"/>
      <c r="BZ9" s="448"/>
      <c r="CA9" s="448"/>
      <c r="CB9" s="448"/>
      <c r="CC9" s="448"/>
      <c r="CD9" s="448"/>
      <c r="CE9" s="448"/>
      <c r="CF9" s="448"/>
      <c r="CG9" s="448"/>
      <c r="CH9" s="448"/>
      <c r="CI9" s="448"/>
      <c r="CJ9" s="448"/>
      <c r="CK9" s="448"/>
      <c r="CL9" s="448"/>
      <c r="CM9" s="448"/>
      <c r="CN9" s="448"/>
      <c r="CO9" s="448"/>
      <c r="CP9" s="448"/>
      <c r="CQ9" s="448"/>
      <c r="CR9" s="448"/>
      <c r="CS9" s="448"/>
      <c r="CT9" s="448"/>
      <c r="CU9" s="448"/>
      <c r="CV9" s="448"/>
      <c r="CW9" s="448"/>
      <c r="CX9" s="448"/>
      <c r="CY9" s="448"/>
      <c r="CZ9" s="448"/>
      <c r="DA9" s="448"/>
      <c r="DB9" s="448"/>
      <c r="DC9" s="448"/>
      <c r="DD9" s="448"/>
      <c r="DE9" s="448"/>
      <c r="DF9" s="448"/>
      <c r="DG9" s="448"/>
      <c r="DH9" s="448"/>
      <c r="DI9" s="448"/>
      <c r="DJ9" s="448"/>
      <c r="DK9" s="448"/>
      <c r="DL9" s="448"/>
      <c r="DM9" s="448"/>
      <c r="DN9" s="448"/>
      <c r="DO9" s="448"/>
      <c r="DP9" s="448"/>
      <c r="DQ9" s="448"/>
      <c r="DR9" s="448"/>
      <c r="DS9" s="448"/>
      <c r="DT9" s="448"/>
      <c r="DU9" s="448"/>
      <c r="DV9" s="448"/>
      <c r="DW9" s="448"/>
      <c r="DX9" s="448"/>
      <c r="DY9" s="448"/>
      <c r="DZ9" s="448"/>
      <c r="EA9" s="448"/>
      <c r="EB9" s="448"/>
      <c r="EC9" s="448"/>
      <c r="ED9" s="448"/>
      <c r="EE9" s="448"/>
      <c r="EF9" s="448"/>
      <c r="EG9" s="448"/>
      <c r="EH9" s="448"/>
      <c r="EI9" s="448"/>
      <c r="EJ9" s="448"/>
      <c r="EK9" s="448"/>
      <c r="EL9" s="448"/>
      <c r="EM9" s="448"/>
      <c r="EN9" s="448"/>
      <c r="EO9" s="448"/>
      <c r="EP9" s="448"/>
      <c r="EQ9" s="448"/>
      <c r="ER9" s="448"/>
      <c r="ES9" s="448"/>
      <c r="ET9" s="448"/>
      <c r="EU9" s="448"/>
      <c r="EV9" s="448"/>
      <c r="EW9" s="448"/>
      <c r="EX9" s="448"/>
      <c r="EY9" s="448"/>
      <c r="EZ9" s="448"/>
      <c r="FA9" s="448"/>
      <c r="FB9" s="448"/>
      <c r="FC9" s="448"/>
      <c r="FD9" s="448"/>
      <c r="FE9" s="448"/>
      <c r="FF9" s="448"/>
      <c r="FG9" s="448"/>
      <c r="FH9" s="448"/>
      <c r="FI9" s="448"/>
      <c r="FJ9" s="448"/>
      <c r="FK9" s="448"/>
      <c r="FL9" s="448"/>
      <c r="FM9" s="448"/>
      <c r="FN9" s="448"/>
      <c r="FO9" s="448"/>
      <c r="FP9" s="448"/>
      <c r="FQ9" s="448"/>
      <c r="FR9" s="448"/>
      <c r="FS9" s="448"/>
      <c r="FT9" s="448"/>
      <c r="FU9" s="448"/>
      <c r="FV9" s="448"/>
    </row>
    <row r="10" spans="2:178" ht="13.5" thickBot="1">
      <c r="B10" s="445"/>
      <c r="C10" s="445"/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6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45"/>
      <c r="AK10" s="445"/>
      <c r="AL10" s="445"/>
      <c r="AM10" s="445"/>
      <c r="AN10" s="445"/>
      <c r="AO10" s="445"/>
      <c r="AP10" s="445"/>
      <c r="AQ10" s="445"/>
      <c r="AR10" s="445"/>
      <c r="AS10" s="445"/>
      <c r="AT10" s="445"/>
      <c r="AU10" s="445"/>
      <c r="AV10" s="445"/>
      <c r="AW10" s="445"/>
      <c r="AX10" s="445"/>
      <c r="AY10" s="445"/>
      <c r="AZ10" s="445"/>
      <c r="BA10" s="445"/>
      <c r="BB10" s="445"/>
      <c r="BC10" s="445"/>
      <c r="BD10" s="445"/>
      <c r="BE10" s="445"/>
      <c r="BF10" s="445"/>
      <c r="BG10" s="445"/>
      <c r="BH10" s="445"/>
      <c r="BI10" s="445"/>
      <c r="BJ10" s="445"/>
      <c r="BK10" s="445"/>
      <c r="BL10" s="445"/>
      <c r="BM10" s="445"/>
      <c r="BN10" s="445"/>
      <c r="BO10" s="445"/>
      <c r="BP10" s="445"/>
      <c r="BQ10" s="445"/>
      <c r="BR10" s="445"/>
      <c r="BS10" s="445"/>
      <c r="BT10" s="445"/>
      <c r="BU10" s="445"/>
      <c r="BV10" s="445"/>
      <c r="BW10" s="445"/>
      <c r="BX10" s="445"/>
      <c r="BY10" s="445"/>
      <c r="BZ10" s="445"/>
      <c r="CA10" s="445"/>
      <c r="CB10" s="445"/>
      <c r="CC10" s="445"/>
      <c r="CD10" s="445"/>
      <c r="CE10" s="445"/>
      <c r="CF10" s="445"/>
      <c r="CG10" s="445"/>
      <c r="CH10" s="445"/>
      <c r="CI10" s="445"/>
      <c r="CJ10" s="445"/>
      <c r="CK10" s="445"/>
      <c r="CL10" s="445"/>
      <c r="CM10" s="445"/>
      <c r="CN10" s="445"/>
      <c r="CO10" s="445"/>
      <c r="CP10" s="445"/>
      <c r="CQ10" s="445"/>
      <c r="CR10" s="445"/>
      <c r="CS10" s="445"/>
      <c r="CT10" s="445"/>
      <c r="CU10" s="445"/>
      <c r="CV10" s="445"/>
      <c r="CW10" s="445"/>
      <c r="CX10" s="445"/>
      <c r="CY10" s="445"/>
      <c r="CZ10" s="445"/>
      <c r="DA10" s="445"/>
      <c r="DB10" s="445"/>
      <c r="DC10" s="445"/>
      <c r="DD10" s="445"/>
      <c r="DE10" s="445"/>
      <c r="DF10" s="445"/>
      <c r="DG10" s="445"/>
      <c r="DH10" s="445"/>
      <c r="DI10" s="445"/>
      <c r="DJ10" s="445"/>
      <c r="DK10" s="445"/>
      <c r="DL10" s="445"/>
      <c r="DM10" s="445"/>
      <c r="DN10" s="445"/>
      <c r="DO10" s="445"/>
      <c r="DP10" s="445"/>
      <c r="DQ10" s="445"/>
      <c r="DR10" s="445"/>
      <c r="DS10" s="445"/>
      <c r="DT10" s="445"/>
      <c r="DU10" s="445"/>
      <c r="DV10" s="445"/>
      <c r="DW10" s="445"/>
      <c r="DX10" s="445"/>
      <c r="DY10" s="445"/>
      <c r="DZ10" s="445"/>
      <c r="EA10" s="445"/>
      <c r="EB10" s="445"/>
      <c r="EC10" s="445"/>
      <c r="ED10" s="445"/>
      <c r="EE10" s="445"/>
      <c r="EF10" s="445"/>
      <c r="EG10" s="445"/>
      <c r="EH10" s="445"/>
      <c r="EI10" s="445"/>
      <c r="EJ10" s="445"/>
      <c r="EK10" s="445"/>
      <c r="EL10" s="445"/>
      <c r="EM10" s="445"/>
      <c r="EN10" s="445"/>
      <c r="EO10" s="445"/>
      <c r="EP10" s="445"/>
      <c r="EQ10" s="445"/>
      <c r="ER10" s="445"/>
      <c r="ES10" s="445"/>
      <c r="ET10" s="445"/>
      <c r="EU10" s="445"/>
      <c r="EV10" s="445"/>
      <c r="EW10" s="445"/>
      <c r="EX10" s="445"/>
      <c r="EY10" s="445"/>
      <c r="EZ10" s="445"/>
      <c r="FA10" s="445"/>
      <c r="FB10" s="445"/>
      <c r="FC10" s="445"/>
      <c r="FD10" s="445"/>
      <c r="FE10" s="445"/>
      <c r="FF10" s="445"/>
      <c r="FG10" s="445"/>
      <c r="FH10" s="445"/>
      <c r="FI10" s="445"/>
      <c r="FJ10" s="445"/>
      <c r="FK10" s="445"/>
      <c r="FL10" s="445"/>
      <c r="FM10" s="445"/>
      <c r="FN10" s="445"/>
      <c r="FO10" s="445"/>
      <c r="FP10" s="445"/>
      <c r="FQ10" s="445"/>
      <c r="FR10" s="445"/>
      <c r="FS10" s="445"/>
      <c r="FT10" s="445"/>
      <c r="FU10" s="445"/>
      <c r="FV10" s="445"/>
    </row>
    <row r="11" spans="2:179" ht="13.5" thickTop="1">
      <c r="B11" s="449"/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1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5"/>
      <c r="AK11" s="445"/>
      <c r="AL11" s="445"/>
      <c r="AM11" s="445"/>
      <c r="AN11" s="445"/>
      <c r="AO11" s="445"/>
      <c r="AP11" s="445"/>
      <c r="AQ11" s="445"/>
      <c r="AR11" s="445"/>
      <c r="AS11" s="445"/>
      <c r="AT11" s="445"/>
      <c r="AU11" s="445"/>
      <c r="AV11" s="445"/>
      <c r="AW11" s="445"/>
      <c r="AX11" s="445"/>
      <c r="AY11" s="445"/>
      <c r="AZ11" s="445"/>
      <c r="BA11" s="445"/>
      <c r="BB11" s="445"/>
      <c r="BC11" s="445"/>
      <c r="BD11" s="445"/>
      <c r="BE11" s="445"/>
      <c r="BF11" s="445"/>
      <c r="BG11" s="445"/>
      <c r="BH11" s="445"/>
      <c r="BI11" s="445"/>
      <c r="BJ11" s="445"/>
      <c r="BK11" s="445"/>
      <c r="BL11" s="445"/>
      <c r="BM11" s="445"/>
      <c r="BN11" s="445"/>
      <c r="BO11" s="445"/>
      <c r="BP11" s="445"/>
      <c r="BQ11" s="445"/>
      <c r="BR11" s="445"/>
      <c r="BS11" s="445"/>
      <c r="BT11" s="445"/>
      <c r="BU11" s="445"/>
      <c r="BV11" s="445"/>
      <c r="BW11" s="445"/>
      <c r="BX11" s="445"/>
      <c r="BY11" s="445"/>
      <c r="BZ11" s="445"/>
      <c r="CA11" s="445"/>
      <c r="CB11" s="445"/>
      <c r="CC11" s="445"/>
      <c r="CD11" s="445"/>
      <c r="CE11" s="445"/>
      <c r="CF11" s="445"/>
      <c r="CG11" s="445"/>
      <c r="CH11" s="445"/>
      <c r="CI11" s="445"/>
      <c r="CJ11" s="445"/>
      <c r="CK11" s="445"/>
      <c r="CL11" s="445"/>
      <c r="CM11" s="445"/>
      <c r="CN11" s="445"/>
      <c r="CO11" s="445"/>
      <c r="CP11" s="445"/>
      <c r="CQ11" s="445"/>
      <c r="CR11" s="445"/>
      <c r="CS11" s="445"/>
      <c r="CT11" s="445"/>
      <c r="CU11" s="445"/>
      <c r="CV11" s="445"/>
      <c r="CW11" s="445"/>
      <c r="CX11" s="445"/>
      <c r="CY11" s="445"/>
      <c r="CZ11" s="445"/>
      <c r="DA11" s="445"/>
      <c r="DB11" s="445"/>
      <c r="DC11" s="445"/>
      <c r="DD11" s="445"/>
      <c r="DE11" s="445"/>
      <c r="DF11" s="445"/>
      <c r="DG11" s="445"/>
      <c r="DH11" s="445"/>
      <c r="DI11" s="445"/>
      <c r="DJ11" s="445"/>
      <c r="DK11" s="445"/>
      <c r="DL11" s="445"/>
      <c r="DM11" s="445"/>
      <c r="DN11" s="445"/>
      <c r="DO11" s="445"/>
      <c r="DP11" s="445"/>
      <c r="DQ11" s="445"/>
      <c r="DR11" s="445"/>
      <c r="DS11" s="445"/>
      <c r="DT11" s="445"/>
      <c r="DU11" s="445"/>
      <c r="DV11" s="445"/>
      <c r="DW11" s="445"/>
      <c r="DX11" s="445"/>
      <c r="DY11" s="445"/>
      <c r="DZ11" s="445"/>
      <c r="EA11" s="445"/>
      <c r="EB11" s="445"/>
      <c r="EC11" s="445"/>
      <c r="ED11" s="445"/>
      <c r="EE11" s="445"/>
      <c r="EF11" s="445"/>
      <c r="EG11" s="445"/>
      <c r="EH11" s="445"/>
      <c r="EI11" s="445"/>
      <c r="EJ11" s="445"/>
      <c r="EK11" s="445"/>
      <c r="EL11" s="445"/>
      <c r="EM11" s="445"/>
      <c r="EN11" s="445"/>
      <c r="EO11" s="445"/>
      <c r="EP11" s="445"/>
      <c r="EQ11" s="445"/>
      <c r="ER11" s="445"/>
      <c r="ES11" s="445"/>
      <c r="ET11" s="445"/>
      <c r="EU11" s="445"/>
      <c r="EV11" s="445"/>
      <c r="EW11" s="445"/>
      <c r="EX11" s="445"/>
      <c r="EY11" s="445"/>
      <c r="EZ11" s="445"/>
      <c r="FA11" s="445"/>
      <c r="FB11" s="445"/>
      <c r="FC11" s="445"/>
      <c r="FD11" s="445"/>
      <c r="FE11" s="445"/>
      <c r="FF11" s="445"/>
      <c r="FG11" s="445"/>
      <c r="FH11" s="445"/>
      <c r="FI11" s="445"/>
      <c r="FJ11" s="445"/>
      <c r="FK11" s="445"/>
      <c r="FL11" s="445"/>
      <c r="FM11" s="445"/>
      <c r="FN11" s="445"/>
      <c r="FO11" s="445"/>
      <c r="FP11" s="445"/>
      <c r="FQ11" s="445"/>
      <c r="FR11" s="445"/>
      <c r="FS11" s="445"/>
      <c r="FT11" s="445"/>
      <c r="FU11" s="445"/>
      <c r="FV11" s="445"/>
      <c r="FW11" s="445"/>
    </row>
    <row r="12" spans="2:179" s="447" customFormat="1" ht="15.75">
      <c r="B12" s="525" t="s">
        <v>240</v>
      </c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7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/>
      <c r="AM12" s="448"/>
      <c r="AN12" s="448"/>
      <c r="AO12" s="448"/>
      <c r="AP12" s="448"/>
      <c r="AQ12" s="448"/>
      <c r="AR12" s="448"/>
      <c r="AS12" s="448"/>
      <c r="AT12" s="448"/>
      <c r="AU12" s="448"/>
      <c r="AV12" s="448"/>
      <c r="AW12" s="448"/>
      <c r="AX12" s="448"/>
      <c r="AY12" s="448"/>
      <c r="AZ12" s="448"/>
      <c r="BA12" s="448"/>
      <c r="BB12" s="448"/>
      <c r="BC12" s="448"/>
      <c r="BD12" s="448"/>
      <c r="BE12" s="448"/>
      <c r="BF12" s="448"/>
      <c r="BG12" s="448"/>
      <c r="BH12" s="448"/>
      <c r="BI12" s="448"/>
      <c r="BJ12" s="448"/>
      <c r="BK12" s="448"/>
      <c r="BL12" s="448"/>
      <c r="BM12" s="448"/>
      <c r="BN12" s="448"/>
      <c r="BO12" s="448"/>
      <c r="BP12" s="448"/>
      <c r="BQ12" s="448"/>
      <c r="BR12" s="448"/>
      <c r="BS12" s="448"/>
      <c r="BT12" s="448"/>
      <c r="BU12" s="448"/>
      <c r="BV12" s="448"/>
      <c r="BW12" s="448"/>
      <c r="BX12" s="448"/>
      <c r="BY12" s="448"/>
      <c r="BZ12" s="448"/>
      <c r="CA12" s="448"/>
      <c r="CB12" s="448"/>
      <c r="CC12" s="448"/>
      <c r="CD12" s="448"/>
      <c r="CE12" s="448"/>
      <c r="CF12" s="448"/>
      <c r="CG12" s="448"/>
      <c r="CH12" s="448"/>
      <c r="CI12" s="448"/>
      <c r="CJ12" s="448"/>
      <c r="CK12" s="448"/>
      <c r="CL12" s="448"/>
      <c r="CM12" s="448"/>
      <c r="CN12" s="448"/>
      <c r="CO12" s="448"/>
      <c r="CP12" s="448"/>
      <c r="CQ12" s="448"/>
      <c r="CR12" s="448"/>
      <c r="CS12" s="448"/>
      <c r="CT12" s="448"/>
      <c r="CU12" s="448"/>
      <c r="CV12" s="448"/>
      <c r="CW12" s="448"/>
      <c r="CX12" s="448"/>
      <c r="CY12" s="448"/>
      <c r="CZ12" s="448"/>
      <c r="DA12" s="448"/>
      <c r="DB12" s="448"/>
      <c r="DC12" s="448"/>
      <c r="DD12" s="448"/>
      <c r="DE12" s="448"/>
      <c r="DF12" s="448"/>
      <c r="DG12" s="448"/>
      <c r="DH12" s="448"/>
      <c r="DI12" s="448"/>
      <c r="DJ12" s="448"/>
      <c r="DK12" s="448"/>
      <c r="DL12" s="448"/>
      <c r="DM12" s="448"/>
      <c r="DN12" s="448"/>
      <c r="DO12" s="448"/>
      <c r="DP12" s="448"/>
      <c r="DQ12" s="448"/>
      <c r="DR12" s="448"/>
      <c r="DS12" s="448"/>
      <c r="DT12" s="448"/>
      <c r="DU12" s="448"/>
      <c r="DV12" s="448"/>
      <c r="DW12" s="448"/>
      <c r="DX12" s="448"/>
      <c r="DY12" s="448"/>
      <c r="DZ12" s="448"/>
      <c r="EA12" s="448"/>
      <c r="EB12" s="448"/>
      <c r="EC12" s="448"/>
      <c r="ED12" s="448"/>
      <c r="EE12" s="448"/>
      <c r="EF12" s="448"/>
      <c r="EG12" s="448"/>
      <c r="EH12" s="448"/>
      <c r="EI12" s="448"/>
      <c r="EJ12" s="448"/>
      <c r="EK12" s="448"/>
      <c r="EL12" s="448"/>
      <c r="EM12" s="448"/>
      <c r="EN12" s="448"/>
      <c r="EO12" s="448"/>
      <c r="EP12" s="448"/>
      <c r="EQ12" s="448"/>
      <c r="ER12" s="448"/>
      <c r="ES12" s="448"/>
      <c r="ET12" s="448"/>
      <c r="EU12" s="448"/>
      <c r="EV12" s="448"/>
      <c r="EW12" s="448"/>
      <c r="EX12" s="448"/>
      <c r="EY12" s="448"/>
      <c r="EZ12" s="448"/>
      <c r="FA12" s="448"/>
      <c r="FB12" s="448"/>
      <c r="FC12" s="448"/>
      <c r="FD12" s="448"/>
      <c r="FE12" s="448"/>
      <c r="FF12" s="448"/>
      <c r="FG12" s="448"/>
      <c r="FH12" s="448"/>
      <c r="FI12" s="448"/>
      <c r="FJ12" s="448"/>
      <c r="FK12" s="448"/>
      <c r="FL12" s="448"/>
      <c r="FM12" s="448"/>
      <c r="FN12" s="448"/>
      <c r="FO12" s="448"/>
      <c r="FP12" s="448"/>
      <c r="FQ12" s="448"/>
      <c r="FR12" s="448"/>
      <c r="FS12" s="448"/>
      <c r="FT12" s="448"/>
      <c r="FU12" s="448"/>
      <c r="FV12" s="448"/>
      <c r="FW12" s="448"/>
    </row>
    <row r="13" spans="2:22" ht="13.5" thickBot="1">
      <c r="B13" s="452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4"/>
    </row>
    <row r="14" spans="2:22" s="455" customFormat="1" ht="33.75" customHeight="1" thickBot="1" thickTop="1">
      <c r="B14" s="456"/>
      <c r="C14" s="457"/>
      <c r="D14" s="523" t="s">
        <v>245</v>
      </c>
      <c r="E14" s="524"/>
      <c r="F14" s="458" t="s">
        <v>366</v>
      </c>
      <c r="G14" s="458" t="s">
        <v>367</v>
      </c>
      <c r="H14" s="459" t="s">
        <v>246</v>
      </c>
      <c r="I14" s="459">
        <f>IF('[1]BASE'!CS15="","",'[1]BASE'!CS15)</f>
        <v>38412</v>
      </c>
      <c r="J14" s="459">
        <f>IF('[1]BASE'!CT15="","",'[1]BASE'!CT15)</f>
        <v>38443</v>
      </c>
      <c r="K14" s="459">
        <f>IF('[1]BASE'!CU15="","",'[1]BASE'!CU15)</f>
        <v>38473</v>
      </c>
      <c r="L14" s="459">
        <f>IF('[1]BASE'!CV15="","",'[1]BASE'!CV15)</f>
        <v>38504</v>
      </c>
      <c r="M14" s="459">
        <f>IF('[1]BASE'!CW15="","",'[1]BASE'!CW15)</f>
        <v>38534</v>
      </c>
      <c r="N14" s="459">
        <f>IF('[1]BASE'!CX15="","",'[1]BASE'!CX15)</f>
        <v>38565</v>
      </c>
      <c r="O14" s="459">
        <f>IF('[1]BASE'!CY15="","",'[1]BASE'!CY15)</f>
        <v>38596</v>
      </c>
      <c r="P14" s="459">
        <f>IF('[1]BASE'!CZ15="","",'[1]BASE'!CZ15)</f>
        <v>38626</v>
      </c>
      <c r="Q14" s="459">
        <f>IF('[1]BASE'!DA15="","",'[1]BASE'!DA15)</f>
        <v>38657</v>
      </c>
      <c r="R14" s="459">
        <f>IF('[1]BASE'!DB15="","",'[1]BASE'!DB15)</f>
        <v>38687</v>
      </c>
      <c r="S14" s="459">
        <f>IF('[1]BASE'!DC15="","",'[1]BASE'!DC15)</f>
        <v>38718</v>
      </c>
      <c r="T14" s="459">
        <f>IF('[1]BASE'!DD15="","",'[1]BASE'!DD15)</f>
        <v>38749</v>
      </c>
      <c r="U14" s="459">
        <f>IF('[1]BASE'!DE15="","",'[1]BASE'!DE15)</f>
        <v>38777</v>
      </c>
      <c r="V14" s="460"/>
    </row>
    <row r="15" spans="2:24" s="461" customFormat="1" ht="19.5" customHeight="1" thickTop="1">
      <c r="B15" s="462"/>
      <c r="C15" s="463"/>
      <c r="D15" s="463"/>
      <c r="E15" s="464"/>
      <c r="F15" s="464"/>
      <c r="G15" s="464"/>
      <c r="H15" s="464"/>
      <c r="I15" s="465">
        <f>IF('[1]BASE'!CS16="","",'[1]BASE'!CS16)</f>
      </c>
      <c r="J15" s="465">
        <f>IF('[1]BASE'!CT16="","",'[1]BASE'!CT16)</f>
      </c>
      <c r="K15" s="465">
        <f>IF('[1]BASE'!CU16="","",'[1]BASE'!CU16)</f>
      </c>
      <c r="L15" s="465">
        <f>IF('[1]BASE'!CV16="","",'[1]BASE'!CV16)</f>
      </c>
      <c r="M15" s="465">
        <f>IF('[1]BASE'!CW16="","",'[1]BASE'!CW16)</f>
      </c>
      <c r="N15" s="465">
        <f>IF('[1]BASE'!CX16="","",'[1]BASE'!CX16)</f>
      </c>
      <c r="O15" s="465">
        <f>IF('[1]BASE'!CY16="","",'[1]BASE'!CY16)</f>
      </c>
      <c r="P15" s="465">
        <f>IF('[1]BASE'!CZ16="","",'[1]BASE'!CZ16)</f>
      </c>
      <c r="Q15" s="465">
        <f>IF('[1]BASE'!DA16="","",'[1]BASE'!DA16)</f>
      </c>
      <c r="R15" s="465">
        <f>IF('[1]BASE'!DB16="","",'[1]BASE'!DB16)</f>
      </c>
      <c r="S15" s="465">
        <f>IF('[1]BASE'!DC16="","",'[1]BASE'!DC16)</f>
      </c>
      <c r="T15" s="465">
        <f>IF('[1]BASE'!DD16="","",'[1]BASE'!DD16)</f>
      </c>
      <c r="U15" s="466"/>
      <c r="V15" s="467"/>
      <c r="X15" s="461">
        <f>IF(T15="XXXX",0,G15)</f>
        <v>0</v>
      </c>
    </row>
    <row r="16" spans="2:24" s="461" customFormat="1" ht="19.5" customHeight="1">
      <c r="B16" s="462"/>
      <c r="C16" s="468">
        <f>IF('[1]BASE'!C17="","",'[1]BASE'!C17)</f>
        <v>1</v>
      </c>
      <c r="D16" s="468">
        <f>IF('[1]BASE'!D17="","",'[1]BASE'!D17)</f>
        <v>1403</v>
      </c>
      <c r="E16" s="468" t="str">
        <f>IF('[1]BASE'!E17="","",'[1]BASE'!E17)</f>
        <v>BRAGADO - HENDERSON</v>
      </c>
      <c r="F16" s="468">
        <f>IF('[1]BASE'!F17="","",'[1]BASE'!F17)</f>
        <v>220</v>
      </c>
      <c r="G16" s="469">
        <f>IF('[1]BASE'!G17="","",'[1]BASE'!G17)</f>
        <v>177</v>
      </c>
      <c r="H16" s="469" t="str">
        <f>IF('[1]BASE'!H17="","",'[1]BASE'!H17)</f>
        <v>A</v>
      </c>
      <c r="I16" s="470">
        <f>IF('[1]BASE'!CS17="","",'[1]BASE'!CS17)</f>
      </c>
      <c r="J16" s="470">
        <f>IF('[1]BASE'!CT17="","",'[1]BASE'!CT17)</f>
        <v>1</v>
      </c>
      <c r="K16" s="470">
        <f>IF('[1]BASE'!CU17="","",'[1]BASE'!CU17)</f>
      </c>
      <c r="L16" s="470">
        <f>IF('[1]BASE'!CV17="","",'[1]BASE'!CV17)</f>
      </c>
      <c r="M16" s="470">
        <f>IF('[1]BASE'!CW17="","",'[1]BASE'!CW17)</f>
      </c>
      <c r="N16" s="470">
        <f>IF('[1]BASE'!CX17="","",'[1]BASE'!CX17)</f>
      </c>
      <c r="O16" s="470">
        <f>IF('[1]BASE'!CY17="","",'[1]BASE'!CY17)</f>
      </c>
      <c r="P16" s="470">
        <f>IF('[1]BASE'!CZ17="","",'[1]BASE'!CZ17)</f>
      </c>
      <c r="Q16" s="470">
        <f>IF('[1]BASE'!DA17="","",'[1]BASE'!DA17)</f>
      </c>
      <c r="R16" s="470">
        <f>IF('[1]BASE'!DB17="","",'[1]BASE'!DB17)</f>
        <v>1</v>
      </c>
      <c r="S16" s="470">
        <f>IF('[1]BASE'!DC17="","",'[1]BASE'!DC17)</f>
      </c>
      <c r="T16" s="470">
        <f>IF('[1]BASE'!DD17="","",'[1]BASE'!DD17)</f>
      </c>
      <c r="U16" s="471"/>
      <c r="V16" s="467"/>
      <c r="X16" s="461">
        <f aca="true" t="shared" si="0" ref="X16:X79">IF(T16="XXXX",0,G16)</f>
        <v>177</v>
      </c>
    </row>
    <row r="17" spans="2:24" s="461" customFormat="1" ht="19.5" customHeight="1">
      <c r="B17" s="462"/>
      <c r="C17" s="472">
        <f>IF('[1]BASE'!C18="","",'[1]BASE'!C18)</f>
        <v>2</v>
      </c>
      <c r="D17" s="472" t="str">
        <f>IF('[1]BASE'!D18="","",'[1]BASE'!D18)</f>
        <v>CE-000</v>
      </c>
      <c r="E17" s="472" t="str">
        <f>IF('[1]BASE'!E18="","",'[1]BASE'!E18)</f>
        <v>AZUL - LAS FLORES</v>
      </c>
      <c r="F17" s="472">
        <f>IF('[1]BASE'!F18="","",'[1]BASE'!F18)</f>
        <v>132</v>
      </c>
      <c r="G17" s="473">
        <f>IF('[1]BASE'!G18="","",'[1]BASE'!G18)</f>
        <v>107</v>
      </c>
      <c r="H17" s="473" t="str">
        <f>IF('[1]BASE'!H18="","",'[1]BASE'!H18)</f>
        <v>C</v>
      </c>
      <c r="I17" s="474" t="str">
        <f>IF('[1]BASE'!CS18="","",'[1]BASE'!CS18)</f>
        <v>XXXX</v>
      </c>
      <c r="J17" s="474" t="str">
        <f>IF('[1]BASE'!CT18="","",'[1]BASE'!CT18)</f>
        <v>XXXX</v>
      </c>
      <c r="K17" s="474" t="str">
        <f>IF('[1]BASE'!CU18="","",'[1]BASE'!CU18)</f>
        <v>XXXX</v>
      </c>
      <c r="L17" s="474" t="str">
        <f>IF('[1]BASE'!CV18="","",'[1]BASE'!CV18)</f>
        <v>XXXX</v>
      </c>
      <c r="M17" s="474" t="str">
        <f>IF('[1]BASE'!CW18="","",'[1]BASE'!CW18)</f>
        <v>XXXX</v>
      </c>
      <c r="N17" s="474" t="str">
        <f>IF('[1]BASE'!CX18="","",'[1]BASE'!CX18)</f>
        <v>XXXX</v>
      </c>
      <c r="O17" s="474" t="str">
        <f>IF('[1]BASE'!CY18="","",'[1]BASE'!CY18)</f>
        <v>XXXX</v>
      </c>
      <c r="P17" s="474" t="str">
        <f>IF('[1]BASE'!CZ18="","",'[1]BASE'!CZ18)</f>
        <v>XXXX</v>
      </c>
      <c r="Q17" s="474" t="str">
        <f>IF('[1]BASE'!DA18="","",'[1]BASE'!DA18)</f>
        <v>XXXX</v>
      </c>
      <c r="R17" s="474" t="str">
        <f>IF('[1]BASE'!DB18="","",'[1]BASE'!DB18)</f>
        <v>XXXX</v>
      </c>
      <c r="S17" s="474" t="str">
        <f>IF('[1]BASE'!DC18="","",'[1]BASE'!DC18)</f>
        <v>XXXX</v>
      </c>
      <c r="T17" s="474" t="str">
        <f>IF('[1]BASE'!DD18="","",'[1]BASE'!DD18)</f>
        <v>XXXX</v>
      </c>
      <c r="U17" s="471"/>
      <c r="V17" s="467"/>
      <c r="X17" s="461">
        <f t="shared" si="0"/>
        <v>0</v>
      </c>
    </row>
    <row r="18" spans="2:24" s="461" customFormat="1" ht="19.5" customHeight="1">
      <c r="B18" s="462"/>
      <c r="C18" s="475">
        <f>IF('[1]BASE'!C19="","",'[1]BASE'!C19)</f>
        <v>3</v>
      </c>
      <c r="D18" s="475">
        <f>IF('[1]BASE'!D19="","",'[1]BASE'!D19)</f>
        <v>1534</v>
      </c>
      <c r="E18" s="475" t="str">
        <f>IF('[1]BASE'!E19="","",'[1]BASE'!E19)</f>
        <v>BAHIA BLANCA - NORTE II</v>
      </c>
      <c r="F18" s="475">
        <f>IF('[1]BASE'!F19="","",'[1]BASE'!F19)</f>
        <v>132</v>
      </c>
      <c r="G18" s="476">
        <f>IF('[1]BASE'!G19="","",'[1]BASE'!G19)</f>
        <v>19</v>
      </c>
      <c r="H18" s="476" t="str">
        <f>IF('[1]BASE'!H19="","",'[1]BASE'!H19)</f>
        <v>C</v>
      </c>
      <c r="I18" s="474">
        <f>IF('[1]BASE'!CS19="","",'[1]BASE'!CS19)</f>
      </c>
      <c r="J18" s="474">
        <f>IF('[1]BASE'!CT19="","",'[1]BASE'!CT19)</f>
      </c>
      <c r="K18" s="474">
        <f>IF('[1]BASE'!CU19="","",'[1]BASE'!CU19)</f>
      </c>
      <c r="L18" s="474">
        <f>IF('[1]BASE'!CV19="","",'[1]BASE'!CV19)</f>
      </c>
      <c r="M18" s="474">
        <f>IF('[1]BASE'!CW19="","",'[1]BASE'!CW19)</f>
      </c>
      <c r="N18" s="474">
        <f>IF('[1]BASE'!CX19="","",'[1]BASE'!CX19)</f>
      </c>
      <c r="O18" s="474">
        <f>IF('[1]BASE'!CY19="","",'[1]BASE'!CY19)</f>
      </c>
      <c r="P18" s="474">
        <f>IF('[1]BASE'!CZ19="","",'[1]BASE'!CZ19)</f>
      </c>
      <c r="Q18" s="474">
        <f>IF('[1]BASE'!DA19="","",'[1]BASE'!DA19)</f>
      </c>
      <c r="R18" s="474">
        <f>IF('[1]BASE'!DB19="","",'[1]BASE'!DB19)</f>
      </c>
      <c r="S18" s="474">
        <f>IF('[1]BASE'!DC19="","",'[1]BASE'!DC19)</f>
      </c>
      <c r="T18" s="474">
        <f>IF('[1]BASE'!DD19="","",'[1]BASE'!DD19)</f>
      </c>
      <c r="U18" s="471"/>
      <c r="V18" s="467"/>
      <c r="X18" s="461">
        <f t="shared" si="0"/>
        <v>19</v>
      </c>
    </row>
    <row r="19" spans="2:24" s="461" customFormat="1" ht="19.5" customHeight="1">
      <c r="B19" s="462"/>
      <c r="C19" s="472">
        <f>IF('[1]BASE'!C20="","",'[1]BASE'!C20)</f>
        <v>4</v>
      </c>
      <c r="D19" s="472">
        <f>IF('[1]BASE'!D20="","",'[1]BASE'!D20)</f>
        <v>1532</v>
      </c>
      <c r="E19" s="472" t="str">
        <f>IF('[1]BASE'!E20="","",'[1]BASE'!E20)</f>
        <v>BAHIA BLANCA - P. LURO</v>
      </c>
      <c r="F19" s="472">
        <f>IF('[1]BASE'!F20="","",'[1]BASE'!F20)</f>
        <v>132</v>
      </c>
      <c r="G19" s="473">
        <f>IF('[1]BASE'!G20="","",'[1]BASE'!G20)</f>
        <v>141</v>
      </c>
      <c r="H19" s="473" t="str">
        <f>IF('[1]BASE'!H20="","",'[1]BASE'!H20)</f>
        <v>B</v>
      </c>
      <c r="I19" s="474">
        <f>IF('[1]BASE'!CS20="","",'[1]BASE'!CS20)</f>
      </c>
      <c r="J19" s="474">
        <f>IF('[1]BASE'!CT20="","",'[1]BASE'!CT20)</f>
      </c>
      <c r="K19" s="474">
        <f>IF('[1]BASE'!CU20="","",'[1]BASE'!CU20)</f>
      </c>
      <c r="L19" s="474">
        <f>IF('[1]BASE'!CV20="","",'[1]BASE'!CV20)</f>
        <v>1</v>
      </c>
      <c r="M19" s="474">
        <f>IF('[1]BASE'!CW20="","",'[1]BASE'!CW20)</f>
      </c>
      <c r="N19" s="474">
        <f>IF('[1]BASE'!CX20="","",'[1]BASE'!CX20)</f>
      </c>
      <c r="O19" s="474">
        <f>IF('[1]BASE'!CY20="","",'[1]BASE'!CY20)</f>
      </c>
      <c r="P19" s="474">
        <f>IF('[1]BASE'!CZ20="","",'[1]BASE'!CZ20)</f>
      </c>
      <c r="Q19" s="474">
        <f>IF('[1]BASE'!DA20="","",'[1]BASE'!DA20)</f>
      </c>
      <c r="R19" s="474">
        <f>IF('[1]BASE'!DB20="","",'[1]BASE'!DB20)</f>
        <v>1</v>
      </c>
      <c r="S19" s="474">
        <f>IF('[1]BASE'!DC20="","",'[1]BASE'!DC20)</f>
      </c>
      <c r="T19" s="474">
        <f>IF('[1]BASE'!DD20="","",'[1]BASE'!DD20)</f>
      </c>
      <c r="U19" s="471"/>
      <c r="V19" s="467"/>
      <c r="X19" s="461">
        <f t="shared" si="0"/>
        <v>141</v>
      </c>
    </row>
    <row r="20" spans="2:24" s="461" customFormat="1" ht="19.5" customHeight="1">
      <c r="B20" s="462"/>
      <c r="C20" s="475">
        <f>IF('[1]BASE'!C21="","",'[1]BASE'!C21)</f>
        <v>5</v>
      </c>
      <c r="D20" s="475">
        <f>IF('[1]BASE'!D21="","",'[1]BASE'!D21)</f>
        <v>1535</v>
      </c>
      <c r="E20" s="475" t="str">
        <f>IF('[1]BASE'!E21="","",'[1]BASE'!E21)</f>
        <v>BAHIA BLANCA - PETROQ. BAHIA BLANCA 1</v>
      </c>
      <c r="F20" s="475">
        <f>IF('[1]BASE'!F21="","",'[1]BASE'!F21)</f>
        <v>132</v>
      </c>
      <c r="G20" s="476">
        <f>IF('[1]BASE'!G21="","",'[1]BASE'!G21)</f>
        <v>29.8</v>
      </c>
      <c r="H20" s="476" t="str">
        <f>IF('[1]BASE'!H21="","",'[1]BASE'!H21)</f>
        <v>C</v>
      </c>
      <c r="I20" s="474">
        <f>IF('[1]BASE'!CS21="","",'[1]BASE'!CS21)</f>
      </c>
      <c r="J20" s="474">
        <f>IF('[1]BASE'!CT21="","",'[1]BASE'!CT21)</f>
      </c>
      <c r="K20" s="474">
        <f>IF('[1]BASE'!CU21="","",'[1]BASE'!CU21)</f>
      </c>
      <c r="L20" s="474">
        <f>IF('[1]BASE'!CV21="","",'[1]BASE'!CV21)</f>
      </c>
      <c r="M20" s="474">
        <f>IF('[1]BASE'!CW21="","",'[1]BASE'!CW21)</f>
      </c>
      <c r="N20" s="474">
        <f>IF('[1]BASE'!CX21="","",'[1]BASE'!CX21)</f>
      </c>
      <c r="O20" s="474">
        <f>IF('[1]BASE'!CY21="","",'[1]BASE'!CY21)</f>
      </c>
      <c r="P20" s="474">
        <f>IF('[1]BASE'!CZ21="","",'[1]BASE'!CZ21)</f>
      </c>
      <c r="Q20" s="474">
        <f>IF('[1]BASE'!DA21="","",'[1]BASE'!DA21)</f>
        <v>1</v>
      </c>
      <c r="R20" s="474">
        <f>IF('[1]BASE'!DB21="","",'[1]BASE'!DB21)</f>
      </c>
      <c r="S20" s="474">
        <f>IF('[1]BASE'!DC21="","",'[1]BASE'!DC21)</f>
      </c>
      <c r="T20" s="474">
        <f>IF('[1]BASE'!DD21="","",'[1]BASE'!DD21)</f>
      </c>
      <c r="U20" s="471"/>
      <c r="V20" s="467"/>
      <c r="X20" s="461">
        <f t="shared" si="0"/>
        <v>29.8</v>
      </c>
    </row>
    <row r="21" spans="2:24" s="461" customFormat="1" ht="19.5" customHeight="1">
      <c r="B21" s="462"/>
      <c r="C21" s="472">
        <f>IF('[1]BASE'!C22="","",'[1]BASE'!C22)</f>
        <v>6</v>
      </c>
      <c r="D21" s="472">
        <f>IF('[1]BASE'!D22="","",'[1]BASE'!D22)</f>
        <v>1531</v>
      </c>
      <c r="E21" s="472" t="str">
        <f>IF('[1]BASE'!E22="","",'[1]BASE'!E22)</f>
        <v>BAHIA BLANCA - PRINGLES</v>
      </c>
      <c r="F21" s="472">
        <f>IF('[1]BASE'!F22="","",'[1]BASE'!F22)</f>
        <v>132</v>
      </c>
      <c r="G21" s="473">
        <f>IF('[1]BASE'!G22="","",'[1]BASE'!G22)</f>
        <v>109</v>
      </c>
      <c r="H21" s="473" t="str">
        <f>IF('[1]BASE'!H22="","",'[1]BASE'!H22)</f>
        <v>C</v>
      </c>
      <c r="I21" s="474">
        <f>IF('[1]BASE'!CS22="","",'[1]BASE'!CS22)</f>
      </c>
      <c r="J21" s="474">
        <f>IF('[1]BASE'!CT22="","",'[1]BASE'!CT22)</f>
        <v>1</v>
      </c>
      <c r="K21" s="474">
        <f>IF('[1]BASE'!CU22="","",'[1]BASE'!CU22)</f>
        <v>1</v>
      </c>
      <c r="L21" s="474">
        <f>IF('[1]BASE'!CV22="","",'[1]BASE'!CV22)</f>
        <v>1</v>
      </c>
      <c r="M21" s="474">
        <f>IF('[1]BASE'!CW22="","",'[1]BASE'!CW22)</f>
      </c>
      <c r="N21" s="474">
        <f>IF('[1]BASE'!CX22="","",'[1]BASE'!CX22)</f>
      </c>
      <c r="O21" s="474">
        <f>IF('[1]BASE'!CY22="","",'[1]BASE'!CY22)</f>
      </c>
      <c r="P21" s="474">
        <f>IF('[1]BASE'!CZ22="","",'[1]BASE'!CZ22)</f>
      </c>
      <c r="Q21" s="474">
        <f>IF('[1]BASE'!DA22="","",'[1]BASE'!DA22)</f>
      </c>
      <c r="R21" s="474">
        <f>IF('[1]BASE'!DB22="","",'[1]BASE'!DB22)</f>
        <v>1</v>
      </c>
      <c r="S21" s="474">
        <f>IF('[1]BASE'!DC22="","",'[1]BASE'!DC22)</f>
        <v>1</v>
      </c>
      <c r="T21" s="474">
        <f>IF('[1]BASE'!DD22="","",'[1]BASE'!DD22)</f>
      </c>
      <c r="U21" s="471"/>
      <c r="V21" s="467"/>
      <c r="X21" s="461">
        <f t="shared" si="0"/>
        <v>109</v>
      </c>
    </row>
    <row r="22" spans="2:24" s="461" customFormat="1" ht="19.5" customHeight="1">
      <c r="B22" s="462"/>
      <c r="C22" s="475">
        <f>IF('[1]BASE'!C23="","",'[1]BASE'!C23)</f>
        <v>7</v>
      </c>
      <c r="D22" s="475">
        <f>IF('[1]BASE'!D23="","",'[1]BASE'!D23)</f>
        <v>1522</v>
      </c>
      <c r="E22" s="475" t="str">
        <f>IF('[1]BASE'!E23="","",'[1]BASE'!E23)</f>
        <v>BALCARCE - MAR DEL PLATA</v>
      </c>
      <c r="F22" s="475">
        <f>IF('[1]BASE'!F23="","",'[1]BASE'!F23)</f>
        <v>132</v>
      </c>
      <c r="G22" s="476">
        <f>IF('[1]BASE'!G23="","",'[1]BASE'!G23)</f>
        <v>62.9</v>
      </c>
      <c r="H22" s="476" t="str">
        <f>IF('[1]BASE'!H23="","",'[1]BASE'!H23)</f>
        <v>C</v>
      </c>
      <c r="I22" s="474">
        <f>IF('[1]BASE'!CS23="","",'[1]BASE'!CS23)</f>
        <v>1</v>
      </c>
      <c r="J22" s="474">
        <f>IF('[1]BASE'!CT23="","",'[1]BASE'!CT23)</f>
      </c>
      <c r="K22" s="474">
        <f>IF('[1]BASE'!CU23="","",'[1]BASE'!CU23)</f>
      </c>
      <c r="L22" s="474">
        <f>IF('[1]BASE'!CV23="","",'[1]BASE'!CV23)</f>
      </c>
      <c r="M22" s="474">
        <f>IF('[1]BASE'!CW23="","",'[1]BASE'!CW23)</f>
      </c>
      <c r="N22" s="474">
        <f>IF('[1]BASE'!CX23="","",'[1]BASE'!CX23)</f>
      </c>
      <c r="O22" s="474">
        <f>IF('[1]BASE'!CY23="","",'[1]BASE'!CY23)</f>
      </c>
      <c r="P22" s="474">
        <f>IF('[1]BASE'!CZ23="","",'[1]BASE'!CZ23)</f>
      </c>
      <c r="Q22" s="474">
        <f>IF('[1]BASE'!DA23="","",'[1]BASE'!DA23)</f>
        <v>1</v>
      </c>
      <c r="R22" s="474">
        <f>IF('[1]BASE'!DB23="","",'[1]BASE'!DB23)</f>
      </c>
      <c r="S22" s="474">
        <f>IF('[1]BASE'!DC23="","",'[1]BASE'!DC23)</f>
      </c>
      <c r="T22" s="474">
        <f>IF('[1]BASE'!DD23="","",'[1]BASE'!DD23)</f>
      </c>
      <c r="U22" s="471"/>
      <c r="V22" s="467"/>
      <c r="X22" s="461">
        <f t="shared" si="0"/>
        <v>62.9</v>
      </c>
    </row>
    <row r="23" spans="2:24" s="461" customFormat="1" ht="19.5" customHeight="1">
      <c r="B23" s="462"/>
      <c r="C23" s="472">
        <f>IF('[1]BASE'!C24="","",'[1]BASE'!C24)</f>
        <v>8</v>
      </c>
      <c r="D23" s="472">
        <f>IF('[1]BASE'!D24="","",'[1]BASE'!D24)</f>
        <v>1406</v>
      </c>
      <c r="E23" s="472" t="str">
        <f>IF('[1]BASE'!E24="","",'[1]BASE'!E24)</f>
        <v>BRAGADO - CHACABUCO</v>
      </c>
      <c r="F23" s="472">
        <f>IF('[1]BASE'!F24="","",'[1]BASE'!F24)</f>
        <v>132</v>
      </c>
      <c r="G23" s="473">
        <f>IF('[1]BASE'!G24="","",'[1]BASE'!G24)</f>
        <v>60.6</v>
      </c>
      <c r="H23" s="473" t="str">
        <f>IF('[1]BASE'!H24="","",'[1]BASE'!H24)</f>
        <v>B</v>
      </c>
      <c r="I23" s="474">
        <f>IF('[1]BASE'!CS24="","",'[1]BASE'!CS24)</f>
      </c>
      <c r="J23" s="474">
        <f>IF('[1]BASE'!CT24="","",'[1]BASE'!CT24)</f>
      </c>
      <c r="K23" s="474">
        <f>IF('[1]BASE'!CU24="","",'[1]BASE'!CU24)</f>
      </c>
      <c r="L23" s="474">
        <f>IF('[1]BASE'!CV24="","",'[1]BASE'!CV24)</f>
      </c>
      <c r="M23" s="474">
        <f>IF('[1]BASE'!CW24="","",'[1]BASE'!CW24)</f>
      </c>
      <c r="N23" s="474">
        <f>IF('[1]BASE'!CX24="","",'[1]BASE'!CX24)</f>
      </c>
      <c r="O23" s="474">
        <f>IF('[1]BASE'!CY24="","",'[1]BASE'!CY24)</f>
      </c>
      <c r="P23" s="474">
        <f>IF('[1]BASE'!CZ24="","",'[1]BASE'!CZ24)</f>
      </c>
      <c r="Q23" s="474">
        <f>IF('[1]BASE'!DA24="","",'[1]BASE'!DA24)</f>
      </c>
      <c r="R23" s="474">
        <f>IF('[1]BASE'!DB24="","",'[1]BASE'!DB24)</f>
      </c>
      <c r="S23" s="474">
        <f>IF('[1]BASE'!DC24="","",'[1]BASE'!DC24)</f>
      </c>
      <c r="T23" s="474">
        <f>IF('[1]BASE'!DD24="","",'[1]BASE'!DD24)</f>
      </c>
      <c r="U23" s="471"/>
      <c r="V23" s="467"/>
      <c r="X23" s="461">
        <f t="shared" si="0"/>
        <v>60.6</v>
      </c>
    </row>
    <row r="24" spans="2:24" s="461" customFormat="1" ht="19.5" customHeight="1">
      <c r="B24" s="462"/>
      <c r="C24" s="475">
        <f>IF('[1]BASE'!C25="","",'[1]BASE'!C25)</f>
        <v>9</v>
      </c>
      <c r="D24" s="475">
        <f>IF('[1]BASE'!D25="","",'[1]BASE'!D25)</f>
        <v>1404</v>
      </c>
      <c r="E24" s="475" t="str">
        <f>IF('[1]BASE'!E25="","",'[1]BASE'!E25)</f>
        <v>BRAGADO - CHIVILCOY</v>
      </c>
      <c r="F24" s="475">
        <f>IF('[1]BASE'!F25="","",'[1]BASE'!F25)</f>
        <v>132</v>
      </c>
      <c r="G24" s="476">
        <f>IF('[1]BASE'!G25="","",'[1]BASE'!G25)</f>
        <v>49</v>
      </c>
      <c r="H24" s="476" t="str">
        <f>IF('[1]BASE'!H25="","",'[1]BASE'!H25)</f>
        <v>B</v>
      </c>
      <c r="I24" s="474">
        <f>IF('[1]BASE'!CS25="","",'[1]BASE'!CS25)</f>
      </c>
      <c r="J24" s="474">
        <f>IF('[1]BASE'!CT25="","",'[1]BASE'!CT25)</f>
      </c>
      <c r="K24" s="474">
        <f>IF('[1]BASE'!CU25="","",'[1]BASE'!CU25)</f>
      </c>
      <c r="L24" s="474">
        <f>IF('[1]BASE'!CV25="","",'[1]BASE'!CV25)</f>
        <v>1</v>
      </c>
      <c r="M24" s="474">
        <f>IF('[1]BASE'!CW25="","",'[1]BASE'!CW25)</f>
      </c>
      <c r="N24" s="474">
        <f>IF('[1]BASE'!CX25="","",'[1]BASE'!CX25)</f>
      </c>
      <c r="O24" s="474">
        <f>IF('[1]BASE'!CY25="","",'[1]BASE'!CY25)</f>
      </c>
      <c r="P24" s="474">
        <f>IF('[1]BASE'!CZ25="","",'[1]BASE'!CZ25)</f>
      </c>
      <c r="Q24" s="474">
        <f>IF('[1]BASE'!DA25="","",'[1]BASE'!DA25)</f>
      </c>
      <c r="R24" s="474">
        <f>IF('[1]BASE'!DB25="","",'[1]BASE'!DB25)</f>
      </c>
      <c r="S24" s="474">
        <f>IF('[1]BASE'!DC25="","",'[1]BASE'!DC25)</f>
      </c>
      <c r="T24" s="474">
        <f>IF('[1]BASE'!DD25="","",'[1]BASE'!DD25)</f>
      </c>
      <c r="U24" s="471"/>
      <c r="V24" s="467"/>
      <c r="X24" s="461">
        <f t="shared" si="0"/>
        <v>49</v>
      </c>
    </row>
    <row r="25" spans="2:24" s="461" customFormat="1" ht="19.5" customHeight="1">
      <c r="B25" s="462"/>
      <c r="C25" s="472">
        <f>IF('[1]BASE'!C26="","",'[1]BASE'!C26)</f>
        <v>10</v>
      </c>
      <c r="D25" s="472">
        <f>IF('[1]BASE'!D26="","",'[1]BASE'!D26)</f>
        <v>1405</v>
      </c>
      <c r="E25" s="472" t="str">
        <f>IF('[1]BASE'!E26="","",'[1]BASE'!E26)</f>
        <v>BRAGADO - SALADILLO</v>
      </c>
      <c r="F25" s="472">
        <f>IF('[1]BASE'!F26="","",'[1]BASE'!F26)</f>
        <v>132</v>
      </c>
      <c r="G25" s="473">
        <f>IF('[1]BASE'!G26="","",'[1]BASE'!G26)</f>
        <v>83.8</v>
      </c>
      <c r="H25" s="473" t="str">
        <f>IF('[1]BASE'!H26="","",'[1]BASE'!H26)</f>
        <v>B</v>
      </c>
      <c r="I25" s="474">
        <f>IF('[1]BASE'!CS26="","",'[1]BASE'!CS26)</f>
      </c>
      <c r="J25" s="474">
        <f>IF('[1]BASE'!CT26="","",'[1]BASE'!CT26)</f>
      </c>
      <c r="K25" s="474">
        <f>IF('[1]BASE'!CU26="","",'[1]BASE'!CU26)</f>
      </c>
      <c r="L25" s="474">
        <f>IF('[1]BASE'!CV26="","",'[1]BASE'!CV26)</f>
      </c>
      <c r="M25" s="474">
        <f>IF('[1]BASE'!CW26="","",'[1]BASE'!CW26)</f>
      </c>
      <c r="N25" s="474">
        <f>IF('[1]BASE'!CX26="","",'[1]BASE'!CX26)</f>
      </c>
      <c r="O25" s="474">
        <f>IF('[1]BASE'!CY26="","",'[1]BASE'!CY26)</f>
      </c>
      <c r="P25" s="474">
        <f>IF('[1]BASE'!CZ26="","",'[1]BASE'!CZ26)</f>
      </c>
      <c r="Q25" s="474">
        <f>IF('[1]BASE'!DA26="","",'[1]BASE'!DA26)</f>
      </c>
      <c r="R25" s="474">
        <f>IF('[1]BASE'!DB26="","",'[1]BASE'!DB26)</f>
      </c>
      <c r="S25" s="474">
        <f>IF('[1]BASE'!DC26="","",'[1]BASE'!DC26)</f>
      </c>
      <c r="T25" s="474">
        <f>IF('[1]BASE'!DD26="","",'[1]BASE'!DD26)</f>
      </c>
      <c r="U25" s="471"/>
      <c r="V25" s="467"/>
      <c r="X25" s="461">
        <f t="shared" si="0"/>
        <v>83.8</v>
      </c>
    </row>
    <row r="26" spans="2:24" s="461" customFormat="1" ht="19.5" customHeight="1">
      <c r="B26" s="462"/>
      <c r="C26" s="475">
        <f>IF('[1]BASE'!C27="","",'[1]BASE'!C27)</f>
        <v>11</v>
      </c>
      <c r="D26" s="475">
        <f>IF('[1]BASE'!D27="","",'[1]BASE'!D27)</f>
        <v>1454</v>
      </c>
      <c r="E26" s="475" t="str">
        <f>IF('[1]BASE'!E27="","",'[1]BASE'!E27)</f>
        <v>C. AVELLANEDA - OLAVARRIA VIEJA</v>
      </c>
      <c r="F26" s="475">
        <f>IF('[1]BASE'!F27="","",'[1]BASE'!F27)</f>
        <v>132</v>
      </c>
      <c r="G26" s="476">
        <f>IF('[1]BASE'!G27="","",'[1]BASE'!G27)</f>
        <v>6.3</v>
      </c>
      <c r="H26" s="476" t="str">
        <f>IF('[1]BASE'!H27="","",'[1]BASE'!H27)</f>
        <v>C</v>
      </c>
      <c r="I26" s="474">
        <f>IF('[1]BASE'!CS27="","",'[1]BASE'!CS27)</f>
      </c>
      <c r="J26" s="474">
        <f>IF('[1]BASE'!CT27="","",'[1]BASE'!CT27)</f>
      </c>
      <c r="K26" s="474">
        <f>IF('[1]BASE'!CU27="","",'[1]BASE'!CU27)</f>
      </c>
      <c r="L26" s="474">
        <f>IF('[1]BASE'!CV27="","",'[1]BASE'!CV27)</f>
      </c>
      <c r="M26" s="474">
        <f>IF('[1]BASE'!CW27="","",'[1]BASE'!CW27)</f>
      </c>
      <c r="N26" s="474">
        <f>IF('[1]BASE'!CX27="","",'[1]BASE'!CX27)</f>
      </c>
      <c r="O26" s="474">
        <f>IF('[1]BASE'!CY27="","",'[1]BASE'!CY27)</f>
      </c>
      <c r="P26" s="474">
        <f>IF('[1]BASE'!CZ27="","",'[1]BASE'!CZ27)</f>
      </c>
      <c r="Q26" s="474">
        <f>IF('[1]BASE'!DA27="","",'[1]BASE'!DA27)</f>
      </c>
      <c r="R26" s="474">
        <f>IF('[1]BASE'!DB27="","",'[1]BASE'!DB27)</f>
      </c>
      <c r="S26" s="474">
        <f>IF('[1]BASE'!DC27="","",'[1]BASE'!DC27)</f>
      </c>
      <c r="T26" s="474">
        <f>IF('[1]BASE'!DD27="","",'[1]BASE'!DD27)</f>
      </c>
      <c r="U26" s="471"/>
      <c r="V26" s="467"/>
      <c r="X26" s="461">
        <f t="shared" si="0"/>
        <v>6.3</v>
      </c>
    </row>
    <row r="27" spans="2:24" s="461" customFormat="1" ht="19.5" customHeight="1">
      <c r="B27" s="462"/>
      <c r="C27" s="472">
        <f>IF('[1]BASE'!C28="","",'[1]BASE'!C28)</f>
        <v>12</v>
      </c>
      <c r="D27" s="472">
        <f>IF('[1]BASE'!D28="","",'[1]BASE'!D28)</f>
        <v>2617</v>
      </c>
      <c r="E27" s="472" t="str">
        <f>IF('[1]BASE'!E28="","",'[1]BASE'!E28)</f>
        <v>C. PATAGONES - VIEDMA</v>
      </c>
      <c r="F27" s="472">
        <f>IF('[1]BASE'!F28="","",'[1]BASE'!F28)</f>
        <v>132</v>
      </c>
      <c r="G27" s="473">
        <f>IF('[1]BASE'!G28="","",'[1]BASE'!G28)</f>
        <v>2.7</v>
      </c>
      <c r="H27" s="473" t="str">
        <f>IF('[1]BASE'!H28="","",'[1]BASE'!H28)</f>
        <v>C</v>
      </c>
      <c r="I27" s="474">
        <f>IF('[1]BASE'!CS28="","",'[1]BASE'!CS28)</f>
      </c>
      <c r="J27" s="474">
        <f>IF('[1]BASE'!CT28="","",'[1]BASE'!CT28)</f>
      </c>
      <c r="K27" s="474">
        <f>IF('[1]BASE'!CU28="","",'[1]BASE'!CU28)</f>
      </c>
      <c r="L27" s="474">
        <f>IF('[1]BASE'!CV28="","",'[1]BASE'!CV28)</f>
      </c>
      <c r="M27" s="474">
        <f>IF('[1]BASE'!CW28="","",'[1]BASE'!CW28)</f>
        <v>1</v>
      </c>
      <c r="N27" s="474">
        <f>IF('[1]BASE'!CX28="","",'[1]BASE'!CX28)</f>
      </c>
      <c r="O27" s="474">
        <f>IF('[1]BASE'!CY28="","",'[1]BASE'!CY28)</f>
      </c>
      <c r="P27" s="474">
        <f>IF('[1]BASE'!CZ28="","",'[1]BASE'!CZ28)</f>
        <v>1</v>
      </c>
      <c r="Q27" s="474">
        <f>IF('[1]BASE'!DA28="","",'[1]BASE'!DA28)</f>
      </c>
      <c r="R27" s="474">
        <f>IF('[1]BASE'!DB28="","",'[1]BASE'!DB28)</f>
      </c>
      <c r="S27" s="474">
        <f>IF('[1]BASE'!DC28="","",'[1]BASE'!DC28)</f>
      </c>
      <c r="T27" s="474">
        <f>IF('[1]BASE'!DD28="","",'[1]BASE'!DD28)</f>
        <v>1</v>
      </c>
      <c r="U27" s="471"/>
      <c r="V27" s="467"/>
      <c r="X27" s="461">
        <f t="shared" si="0"/>
        <v>2.7</v>
      </c>
    </row>
    <row r="28" spans="2:24" s="461" customFormat="1" ht="19.5" customHeight="1">
      <c r="B28" s="462"/>
      <c r="C28" s="475">
        <f>IF('[1]BASE'!C29="","",'[1]BASE'!C29)</f>
        <v>13</v>
      </c>
      <c r="D28" s="475" t="str">
        <f>IF('[1]BASE'!D29="","",'[1]BASE'!D29)</f>
        <v>CE-000</v>
      </c>
      <c r="E28" s="475" t="str">
        <f>IF('[1]BASE'!E29="","",'[1]BASE'!E29)</f>
        <v>CAMPANA - NUEVA CAMPANA</v>
      </c>
      <c r="F28" s="475">
        <f>IF('[1]BASE'!F29="","",'[1]BASE'!F29)</f>
        <v>132</v>
      </c>
      <c r="G28" s="476">
        <f>IF('[1]BASE'!G29="","",'[1]BASE'!G29)</f>
        <v>6.5</v>
      </c>
      <c r="H28" s="476" t="str">
        <f>IF('[1]BASE'!H29="","",'[1]BASE'!H29)</f>
        <v>C</v>
      </c>
      <c r="I28" s="474" t="str">
        <f>IF('[1]BASE'!CS29="","",'[1]BASE'!CS29)</f>
        <v>XXXX</v>
      </c>
      <c r="J28" s="474" t="str">
        <f>IF('[1]BASE'!CT29="","",'[1]BASE'!CT29)</f>
        <v>XXXX</v>
      </c>
      <c r="K28" s="474" t="str">
        <f>IF('[1]BASE'!CU29="","",'[1]BASE'!CU29)</f>
        <v>XXXX</v>
      </c>
      <c r="L28" s="474" t="str">
        <f>IF('[1]BASE'!CV29="","",'[1]BASE'!CV29)</f>
        <v>XXXX</v>
      </c>
      <c r="M28" s="474" t="str">
        <f>IF('[1]BASE'!CW29="","",'[1]BASE'!CW29)</f>
        <v>XXXX</v>
      </c>
      <c r="N28" s="474" t="str">
        <f>IF('[1]BASE'!CX29="","",'[1]BASE'!CX29)</f>
        <v>XXXX</v>
      </c>
      <c r="O28" s="474" t="str">
        <f>IF('[1]BASE'!CY29="","",'[1]BASE'!CY29)</f>
        <v>XXXX</v>
      </c>
      <c r="P28" s="474" t="str">
        <f>IF('[1]BASE'!CZ29="","",'[1]BASE'!CZ29)</f>
        <v>XXXX</v>
      </c>
      <c r="Q28" s="474" t="str">
        <f>IF('[1]BASE'!DA29="","",'[1]BASE'!DA29)</f>
        <v>XXXX</v>
      </c>
      <c r="R28" s="474" t="str">
        <f>IF('[1]BASE'!DB29="","",'[1]BASE'!DB29)</f>
        <v>XXXX</v>
      </c>
      <c r="S28" s="474" t="str">
        <f>IF('[1]BASE'!DC29="","",'[1]BASE'!DC29)</f>
        <v>XXXX</v>
      </c>
      <c r="T28" s="474" t="str">
        <f>IF('[1]BASE'!DD29="","",'[1]BASE'!DD29)</f>
        <v>XXXX</v>
      </c>
      <c r="U28" s="471"/>
      <c r="V28" s="467"/>
      <c r="X28" s="461">
        <f t="shared" si="0"/>
        <v>0</v>
      </c>
    </row>
    <row r="29" spans="2:24" s="461" customFormat="1" ht="19.5" customHeight="1">
      <c r="B29" s="462"/>
      <c r="C29" s="472">
        <f>IF('[1]BASE'!C30="","",'[1]BASE'!C30)</f>
        <v>14</v>
      </c>
      <c r="D29" s="472">
        <f>IF('[1]BASE'!D30="","",'[1]BASE'!D30)</f>
        <v>1432</v>
      </c>
      <c r="E29" s="472" t="str">
        <f>IF('[1]BASE'!E30="","",'[1]BASE'!E30)</f>
        <v>CAMPANA - SIDERCA</v>
      </c>
      <c r="F29" s="472">
        <f>IF('[1]BASE'!F30="","",'[1]BASE'!F30)</f>
        <v>132</v>
      </c>
      <c r="G29" s="473">
        <f>IF('[1]BASE'!G30="","",'[1]BASE'!G30)</f>
        <v>0.3</v>
      </c>
      <c r="H29" s="473" t="str">
        <f>IF('[1]BASE'!H30="","",'[1]BASE'!H30)</f>
        <v>C</v>
      </c>
      <c r="I29" s="474">
        <f>IF('[1]BASE'!CS30="","",'[1]BASE'!CS30)</f>
      </c>
      <c r="J29" s="474">
        <f>IF('[1]BASE'!CT30="","",'[1]BASE'!CT30)</f>
      </c>
      <c r="K29" s="474">
        <f>IF('[1]BASE'!CU30="","",'[1]BASE'!CU30)</f>
      </c>
      <c r="L29" s="474">
        <f>IF('[1]BASE'!CV30="","",'[1]BASE'!CV30)</f>
      </c>
      <c r="M29" s="474">
        <f>IF('[1]BASE'!CW30="","",'[1]BASE'!CW30)</f>
      </c>
      <c r="N29" s="474">
        <f>IF('[1]BASE'!CX30="","",'[1]BASE'!CX30)</f>
      </c>
      <c r="O29" s="474">
        <f>IF('[1]BASE'!CY30="","",'[1]BASE'!CY30)</f>
      </c>
      <c r="P29" s="474">
        <f>IF('[1]BASE'!CZ30="","",'[1]BASE'!CZ30)</f>
      </c>
      <c r="Q29" s="474">
        <f>IF('[1]BASE'!DA30="","",'[1]BASE'!DA30)</f>
      </c>
      <c r="R29" s="474">
        <f>IF('[1]BASE'!DB30="","",'[1]BASE'!DB30)</f>
      </c>
      <c r="S29" s="474">
        <f>IF('[1]BASE'!DC30="","",'[1]BASE'!DC30)</f>
      </c>
      <c r="T29" s="474">
        <f>IF('[1]BASE'!DD30="","",'[1]BASE'!DD30)</f>
      </c>
      <c r="U29" s="471"/>
      <c r="V29" s="467"/>
      <c r="X29" s="461">
        <f t="shared" si="0"/>
        <v>0.3</v>
      </c>
    </row>
    <row r="30" spans="2:24" s="461" customFormat="1" ht="19.5" customHeight="1">
      <c r="B30" s="462"/>
      <c r="C30" s="475">
        <f>IF('[1]BASE'!C31="","",'[1]BASE'!C31)</f>
        <v>15</v>
      </c>
      <c r="D30" s="475">
        <f>IF('[1]BASE'!D31="","",'[1]BASE'!D31)</f>
        <v>1428</v>
      </c>
      <c r="E30" s="475" t="str">
        <f>IF('[1]BASE'!E31="","",'[1]BASE'!E31)</f>
        <v>CAMPANA - ZARATE</v>
      </c>
      <c r="F30" s="475">
        <f>IF('[1]BASE'!F31="","",'[1]BASE'!F31)</f>
        <v>132</v>
      </c>
      <c r="G30" s="476">
        <f>IF('[1]BASE'!G31="","",'[1]BASE'!G31)</f>
        <v>9.4</v>
      </c>
      <c r="H30" s="476" t="str">
        <f>IF('[1]BASE'!H31="","",'[1]BASE'!H31)</f>
        <v>C</v>
      </c>
      <c r="I30" s="474">
        <f>IF('[1]BASE'!CS31="","",'[1]BASE'!CS31)</f>
      </c>
      <c r="J30" s="474">
        <f>IF('[1]BASE'!CT31="","",'[1]BASE'!CT31)</f>
      </c>
      <c r="K30" s="474">
        <f>IF('[1]BASE'!CU31="","",'[1]BASE'!CU31)</f>
        <v>1</v>
      </c>
      <c r="L30" s="474">
        <f>IF('[1]BASE'!CV31="","",'[1]BASE'!CV31)</f>
      </c>
      <c r="M30" s="474">
        <f>IF('[1]BASE'!CW31="","",'[1]BASE'!CW31)</f>
      </c>
      <c r="N30" s="474">
        <f>IF('[1]BASE'!CX31="","",'[1]BASE'!CX31)</f>
      </c>
      <c r="O30" s="474">
        <f>IF('[1]BASE'!CY31="","",'[1]BASE'!CY31)</f>
      </c>
      <c r="P30" s="474">
        <f>IF('[1]BASE'!CZ31="","",'[1]BASE'!CZ31)</f>
        <v>1</v>
      </c>
      <c r="Q30" s="474">
        <f>IF('[1]BASE'!DA31="","",'[1]BASE'!DA31)</f>
        <v>1</v>
      </c>
      <c r="R30" s="474">
        <f>IF('[1]BASE'!DB31="","",'[1]BASE'!DB31)</f>
      </c>
      <c r="S30" s="474">
        <f>IF('[1]BASE'!DC31="","",'[1]BASE'!DC31)</f>
      </c>
      <c r="T30" s="474">
        <f>IF('[1]BASE'!DD31="","",'[1]BASE'!DD31)</f>
      </c>
      <c r="U30" s="471"/>
      <c r="V30" s="467"/>
      <c r="X30" s="461">
        <f t="shared" si="0"/>
        <v>9.4</v>
      </c>
    </row>
    <row r="31" spans="2:24" s="461" customFormat="1" ht="19.5" customHeight="1">
      <c r="B31" s="462"/>
      <c r="C31" s="472">
        <f>IF('[1]BASE'!C32="","",'[1]BASE'!C32)</f>
        <v>16</v>
      </c>
      <c r="D31" s="472">
        <f>IF('[1]BASE'!D32="","",'[1]BASE'!D32)</f>
        <v>1438</v>
      </c>
      <c r="E31" s="472" t="str">
        <f>IF('[1]BASE'!E32="","",'[1]BASE'!E32)</f>
        <v>CHASCOMUS - VERONICA</v>
      </c>
      <c r="F31" s="472">
        <f>IF('[1]BASE'!F32="","",'[1]BASE'!F32)</f>
        <v>132</v>
      </c>
      <c r="G31" s="473">
        <f>IF('[1]BASE'!G32="","",'[1]BASE'!G32)</f>
        <v>70.8</v>
      </c>
      <c r="H31" s="473" t="str">
        <f>IF('[1]BASE'!H32="","",'[1]BASE'!H32)</f>
        <v>B</v>
      </c>
      <c r="I31" s="474">
        <f>IF('[1]BASE'!CS32="","",'[1]BASE'!CS32)</f>
      </c>
      <c r="J31" s="474">
        <f>IF('[1]BASE'!CT32="","",'[1]BASE'!CT32)</f>
      </c>
      <c r="K31" s="474">
        <f>IF('[1]BASE'!CU32="","",'[1]BASE'!CU32)</f>
      </c>
      <c r="L31" s="474">
        <f>IF('[1]BASE'!CV32="","",'[1]BASE'!CV32)</f>
      </c>
      <c r="M31" s="474">
        <f>IF('[1]BASE'!CW32="","",'[1]BASE'!CW32)</f>
      </c>
      <c r="N31" s="474">
        <f>IF('[1]BASE'!CX32="","",'[1]BASE'!CX32)</f>
      </c>
      <c r="O31" s="474">
        <f>IF('[1]BASE'!CY32="","",'[1]BASE'!CY32)</f>
      </c>
      <c r="P31" s="474">
        <f>IF('[1]BASE'!CZ32="","",'[1]BASE'!CZ32)</f>
      </c>
      <c r="Q31" s="474">
        <f>IF('[1]BASE'!DA32="","",'[1]BASE'!DA32)</f>
      </c>
      <c r="R31" s="474">
        <f>IF('[1]BASE'!DB32="","",'[1]BASE'!DB32)</f>
      </c>
      <c r="S31" s="474">
        <f>IF('[1]BASE'!DC32="","",'[1]BASE'!DC32)</f>
      </c>
      <c r="T31" s="474">
        <f>IF('[1]BASE'!DD32="","",'[1]BASE'!DD32)</f>
      </c>
      <c r="U31" s="471"/>
      <c r="V31" s="467"/>
      <c r="X31" s="461">
        <f t="shared" si="0"/>
        <v>70.8</v>
      </c>
    </row>
    <row r="32" spans="2:24" s="461" customFormat="1" ht="19.5" customHeight="1">
      <c r="B32" s="462"/>
      <c r="C32" s="475">
        <f>IF('[1]BASE'!C33="","",'[1]BASE'!C33)</f>
        <v>17</v>
      </c>
      <c r="D32" s="475">
        <f>IF('[1]BASE'!D33="","",'[1]BASE'!D33)</f>
        <v>1409</v>
      </c>
      <c r="E32" s="475" t="str">
        <f>IF('[1]BASE'!E33="","",'[1]BASE'!E33)</f>
        <v>CHIVILCOY - MERCEDES B.A.</v>
      </c>
      <c r="F32" s="475">
        <f>IF('[1]BASE'!F33="","",'[1]BASE'!F33)</f>
        <v>132</v>
      </c>
      <c r="G32" s="476">
        <f>IF('[1]BASE'!G33="","",'[1]BASE'!G33)</f>
        <v>69.1</v>
      </c>
      <c r="H32" s="476" t="str">
        <f>IF('[1]BASE'!H33="","",'[1]BASE'!H33)</f>
        <v>C</v>
      </c>
      <c r="I32" s="474">
        <f>IF('[1]BASE'!CS33="","",'[1]BASE'!CS33)</f>
      </c>
      <c r="J32" s="474">
        <f>IF('[1]BASE'!CT33="","",'[1]BASE'!CT33)</f>
      </c>
      <c r="K32" s="474">
        <f>IF('[1]BASE'!CU33="","",'[1]BASE'!CU33)</f>
      </c>
      <c r="L32" s="474">
        <f>IF('[1]BASE'!CV33="","",'[1]BASE'!CV33)</f>
        <v>1</v>
      </c>
      <c r="M32" s="474">
        <f>IF('[1]BASE'!CW33="","",'[1]BASE'!CW33)</f>
      </c>
      <c r="N32" s="474">
        <f>IF('[1]BASE'!CX33="","",'[1]BASE'!CX33)</f>
      </c>
      <c r="O32" s="474">
        <f>IF('[1]BASE'!CY33="","",'[1]BASE'!CY33)</f>
      </c>
      <c r="P32" s="474">
        <f>IF('[1]BASE'!CZ33="","",'[1]BASE'!CZ33)</f>
      </c>
      <c r="Q32" s="474">
        <f>IF('[1]BASE'!DA33="","",'[1]BASE'!DA33)</f>
      </c>
      <c r="R32" s="474">
        <f>IF('[1]BASE'!DB33="","",'[1]BASE'!DB33)</f>
      </c>
      <c r="S32" s="474">
        <f>IF('[1]BASE'!DC33="","",'[1]BASE'!DC33)</f>
      </c>
      <c r="T32" s="474">
        <f>IF('[1]BASE'!DD33="","",'[1]BASE'!DD33)</f>
      </c>
      <c r="U32" s="471"/>
      <c r="V32" s="467"/>
      <c r="X32" s="461">
        <f t="shared" si="0"/>
        <v>69.1</v>
      </c>
    </row>
    <row r="33" spans="2:24" s="461" customFormat="1" ht="19.5" customHeight="1">
      <c r="B33" s="462"/>
      <c r="C33" s="472">
        <f>IF('[1]BASE'!C34="","",'[1]BASE'!C34)</f>
        <v>18</v>
      </c>
      <c r="D33" s="472">
        <f>IF('[1]BASE'!D34="","",'[1]BASE'!D34)</f>
        <v>1539</v>
      </c>
      <c r="E33" s="472" t="str">
        <f>IF('[1]BASE'!E34="","",'[1]BASE'!E34)</f>
        <v>CNEL. DORREGO - BAHIA BLANCA</v>
      </c>
      <c r="F33" s="472">
        <f>IF('[1]BASE'!F34="","",'[1]BASE'!F34)</f>
        <v>132</v>
      </c>
      <c r="G33" s="473">
        <f>IF('[1]BASE'!G34="","",'[1]BASE'!G34)</f>
        <v>77.5</v>
      </c>
      <c r="H33" s="473" t="str">
        <f>IF('[1]BASE'!H34="","",'[1]BASE'!H34)</f>
        <v>C</v>
      </c>
      <c r="I33" s="474">
        <f>IF('[1]BASE'!CS34="","",'[1]BASE'!CS34)</f>
      </c>
      <c r="J33" s="474">
        <f>IF('[1]BASE'!CT34="","",'[1]BASE'!CT34)</f>
      </c>
      <c r="K33" s="474">
        <f>IF('[1]BASE'!CU34="","",'[1]BASE'!CU34)</f>
      </c>
      <c r="L33" s="474">
        <f>IF('[1]BASE'!CV34="","",'[1]BASE'!CV34)</f>
      </c>
      <c r="M33" s="474">
        <f>IF('[1]BASE'!CW34="","",'[1]BASE'!CW34)</f>
      </c>
      <c r="N33" s="474">
        <f>IF('[1]BASE'!CX34="","",'[1]BASE'!CX34)</f>
      </c>
      <c r="O33" s="474">
        <f>IF('[1]BASE'!CY34="","",'[1]BASE'!CY34)</f>
      </c>
      <c r="P33" s="474">
        <f>IF('[1]BASE'!CZ34="","",'[1]BASE'!CZ34)</f>
      </c>
      <c r="Q33" s="474">
        <f>IF('[1]BASE'!DA34="","",'[1]BASE'!DA34)</f>
      </c>
      <c r="R33" s="474">
        <f>IF('[1]BASE'!DB34="","",'[1]BASE'!DB34)</f>
      </c>
      <c r="S33" s="474">
        <f>IF('[1]BASE'!DC34="","",'[1]BASE'!DC34)</f>
      </c>
      <c r="T33" s="474">
        <f>IF('[1]BASE'!DD34="","",'[1]BASE'!DD34)</f>
      </c>
      <c r="U33" s="471"/>
      <c r="V33" s="467"/>
      <c r="X33" s="461">
        <f t="shared" si="0"/>
        <v>77.5</v>
      </c>
    </row>
    <row r="34" spans="2:24" s="461" customFormat="1" ht="19.5" customHeight="1">
      <c r="B34" s="462"/>
      <c r="C34" s="475">
        <f>IF('[1]BASE'!C35="","",'[1]BASE'!C35)</f>
        <v>19</v>
      </c>
      <c r="D34" s="475">
        <f>IF('[1]BASE'!D35="","",'[1]BASE'!D35)</f>
        <v>1538</v>
      </c>
      <c r="E34" s="475" t="str">
        <f>IF('[1]BASE'!E35="","",'[1]BASE'!E35)</f>
        <v>CNEL. DORREGO - TRES ARROYOS</v>
      </c>
      <c r="F34" s="475">
        <f>IF('[1]BASE'!F35="","",'[1]BASE'!F35)</f>
        <v>132</v>
      </c>
      <c r="G34" s="476">
        <f>IF('[1]BASE'!G35="","",'[1]BASE'!G35)</f>
        <v>99</v>
      </c>
      <c r="H34" s="476" t="str">
        <f>IF('[1]BASE'!H35="","",'[1]BASE'!H35)</f>
        <v>C</v>
      </c>
      <c r="I34" s="474">
        <f>IF('[1]BASE'!CS35="","",'[1]BASE'!CS35)</f>
      </c>
      <c r="J34" s="474">
        <f>IF('[1]BASE'!CT35="","",'[1]BASE'!CT35)</f>
      </c>
      <c r="K34" s="474">
        <f>IF('[1]BASE'!CU35="","",'[1]BASE'!CU35)</f>
      </c>
      <c r="L34" s="474">
        <f>IF('[1]BASE'!CV35="","",'[1]BASE'!CV35)</f>
      </c>
      <c r="M34" s="474">
        <f>IF('[1]BASE'!CW35="","",'[1]BASE'!CW35)</f>
      </c>
      <c r="N34" s="474">
        <f>IF('[1]BASE'!CX35="","",'[1]BASE'!CX35)</f>
      </c>
      <c r="O34" s="474">
        <f>IF('[1]BASE'!CY35="","",'[1]BASE'!CY35)</f>
      </c>
      <c r="P34" s="474">
        <f>IF('[1]BASE'!CZ35="","",'[1]BASE'!CZ35)</f>
        <v>1</v>
      </c>
      <c r="Q34" s="474">
        <f>IF('[1]BASE'!DA35="","",'[1]BASE'!DA35)</f>
      </c>
      <c r="R34" s="474">
        <f>IF('[1]BASE'!DB35="","",'[1]BASE'!DB35)</f>
      </c>
      <c r="S34" s="474">
        <f>IF('[1]BASE'!DC35="","",'[1]BASE'!DC35)</f>
      </c>
      <c r="T34" s="474">
        <f>IF('[1]BASE'!DD35="","",'[1]BASE'!DD35)</f>
      </c>
      <c r="U34" s="471"/>
      <c r="V34" s="467"/>
      <c r="X34" s="461">
        <f t="shared" si="0"/>
        <v>99</v>
      </c>
    </row>
    <row r="35" spans="2:24" s="461" customFormat="1" ht="19.5" customHeight="1">
      <c r="B35" s="462"/>
      <c r="C35" s="472">
        <f>IF('[1]BASE'!C36="","",'[1]BASE'!C36)</f>
        <v>20</v>
      </c>
      <c r="D35" s="472">
        <f>IF('[1]BASE'!D36="","",'[1]BASE'!D36)</f>
        <v>1537</v>
      </c>
      <c r="E35" s="472" t="str">
        <f>IF('[1]BASE'!E36="","",'[1]BASE'!E36)</f>
        <v>CNEL. SUAREZ - PIGUE</v>
      </c>
      <c r="F35" s="472">
        <f>IF('[1]BASE'!F36="","",'[1]BASE'!F36)</f>
        <v>132</v>
      </c>
      <c r="G35" s="473">
        <f>IF('[1]BASE'!G36="","",'[1]BASE'!G36)</f>
        <v>47.6</v>
      </c>
      <c r="H35" s="473" t="str">
        <f>IF('[1]BASE'!H36="","",'[1]BASE'!H36)</f>
        <v>C</v>
      </c>
      <c r="I35" s="474">
        <f>IF('[1]BASE'!CS36="","",'[1]BASE'!CS36)</f>
      </c>
      <c r="J35" s="474">
        <f>IF('[1]BASE'!CT36="","",'[1]BASE'!CT36)</f>
      </c>
      <c r="K35" s="474">
        <f>IF('[1]BASE'!CU36="","",'[1]BASE'!CU36)</f>
      </c>
      <c r="L35" s="474">
        <f>IF('[1]BASE'!CV36="","",'[1]BASE'!CV36)</f>
      </c>
      <c r="M35" s="474">
        <f>IF('[1]BASE'!CW36="","",'[1]BASE'!CW36)</f>
      </c>
      <c r="N35" s="474">
        <f>IF('[1]BASE'!CX36="","",'[1]BASE'!CX36)</f>
      </c>
      <c r="O35" s="474">
        <f>IF('[1]BASE'!CY36="","",'[1]BASE'!CY36)</f>
      </c>
      <c r="P35" s="474">
        <f>IF('[1]BASE'!CZ36="","",'[1]BASE'!CZ36)</f>
      </c>
      <c r="Q35" s="474">
        <f>IF('[1]BASE'!DA36="","",'[1]BASE'!DA36)</f>
      </c>
      <c r="R35" s="474">
        <f>IF('[1]BASE'!DB36="","",'[1]BASE'!DB36)</f>
      </c>
      <c r="S35" s="474">
        <f>IF('[1]BASE'!DC36="","",'[1]BASE'!DC36)</f>
      </c>
      <c r="T35" s="474">
        <f>IF('[1]BASE'!DD36="","",'[1]BASE'!DD36)</f>
      </c>
      <c r="U35" s="471"/>
      <c r="V35" s="467"/>
      <c r="X35" s="461">
        <f t="shared" si="0"/>
        <v>47.6</v>
      </c>
    </row>
    <row r="36" spans="2:24" s="461" customFormat="1" ht="19.5" customHeight="1">
      <c r="B36" s="462"/>
      <c r="C36" s="475">
        <f>IF('[1]BASE'!C37="","",'[1]BASE'!C37)</f>
        <v>21</v>
      </c>
      <c r="D36" s="475">
        <f>IF('[1]BASE'!D37="","",'[1]BASE'!D37)</f>
        <v>1437</v>
      </c>
      <c r="E36" s="475" t="str">
        <f>IF('[1]BASE'!E37="","",'[1]BASE'!E37)</f>
        <v>DOLORES - CHASCOMUS</v>
      </c>
      <c r="F36" s="475">
        <f>IF('[1]BASE'!F37="","",'[1]BASE'!F37)</f>
        <v>132</v>
      </c>
      <c r="G36" s="476">
        <f>IF('[1]BASE'!G37="","",'[1]BASE'!G37)</f>
        <v>87.4</v>
      </c>
      <c r="H36" s="476" t="str">
        <f>IF('[1]BASE'!H37="","",'[1]BASE'!H37)</f>
        <v>C</v>
      </c>
      <c r="I36" s="474">
        <f>IF('[1]BASE'!CS37="","",'[1]BASE'!CS37)</f>
      </c>
      <c r="J36" s="474">
        <f>IF('[1]BASE'!CT37="","",'[1]BASE'!CT37)</f>
      </c>
      <c r="K36" s="474">
        <f>IF('[1]BASE'!CU37="","",'[1]BASE'!CU37)</f>
      </c>
      <c r="L36" s="474">
        <f>IF('[1]BASE'!CV37="","",'[1]BASE'!CV37)</f>
        <v>1</v>
      </c>
      <c r="M36" s="474">
        <f>IF('[1]BASE'!CW37="","",'[1]BASE'!CW37)</f>
        <v>1</v>
      </c>
      <c r="N36" s="474">
        <f>IF('[1]BASE'!CX37="","",'[1]BASE'!CX37)</f>
        <v>1</v>
      </c>
      <c r="O36" s="474">
        <f>IF('[1]BASE'!CY37="","",'[1]BASE'!CY37)</f>
      </c>
      <c r="P36" s="474">
        <f>IF('[1]BASE'!CZ37="","",'[1]BASE'!CZ37)</f>
      </c>
      <c r="Q36" s="474">
        <f>IF('[1]BASE'!DA37="","",'[1]BASE'!DA37)</f>
      </c>
      <c r="R36" s="474">
        <f>IF('[1]BASE'!DB37="","",'[1]BASE'!DB37)</f>
      </c>
      <c r="S36" s="474">
        <f>IF('[1]BASE'!DC37="","",'[1]BASE'!DC37)</f>
        <v>1</v>
      </c>
      <c r="T36" s="474">
        <f>IF('[1]BASE'!DD37="","",'[1]BASE'!DD37)</f>
      </c>
      <c r="U36" s="471"/>
      <c r="V36" s="467"/>
      <c r="X36" s="461">
        <f t="shared" si="0"/>
        <v>87.4</v>
      </c>
    </row>
    <row r="37" spans="2:24" s="461" customFormat="1" ht="19.5" customHeight="1">
      <c r="B37" s="462"/>
      <c r="C37" s="472">
        <f>IF('[1]BASE'!C38="","",'[1]BASE'!C38)</f>
        <v>22</v>
      </c>
      <c r="D37" s="477" t="str">
        <f>IF('[1]BASE'!D38="","",'[1]BASE'!D38)</f>
        <v>CE-000</v>
      </c>
      <c r="E37" s="477" t="str">
        <f>IF('[1]BASE'!E38="","",'[1]BASE'!E38)</f>
        <v>EASTMAN T - EASTMAN</v>
      </c>
      <c r="F37" s="477">
        <f>IF('[1]BASE'!F38="","",'[1]BASE'!F38)</f>
        <v>132</v>
      </c>
      <c r="G37" s="473">
        <f>IF('[1]BASE'!G38="","",'[1]BASE'!G38)</f>
        <v>6.5</v>
      </c>
      <c r="H37" s="473" t="str">
        <f>IF('[1]BASE'!H38="","",'[1]BASE'!H38)</f>
        <v>C</v>
      </c>
      <c r="I37" s="474" t="str">
        <f>IF('[1]BASE'!CS38="","",'[1]BASE'!CS38)</f>
        <v>XXXX</v>
      </c>
      <c r="J37" s="474" t="str">
        <f>IF('[1]BASE'!CT38="","",'[1]BASE'!CT38)</f>
        <v>XXXX</v>
      </c>
      <c r="K37" s="474" t="str">
        <f>IF('[1]BASE'!CU38="","",'[1]BASE'!CU38)</f>
        <v>XXXX</v>
      </c>
      <c r="L37" s="474" t="str">
        <f>IF('[1]BASE'!CV38="","",'[1]BASE'!CV38)</f>
        <v>XXXX</v>
      </c>
      <c r="M37" s="474" t="str">
        <f>IF('[1]BASE'!CW38="","",'[1]BASE'!CW38)</f>
        <v>XXXX</v>
      </c>
      <c r="N37" s="474" t="str">
        <f>IF('[1]BASE'!CX38="","",'[1]BASE'!CX38)</f>
        <v>XXXX</v>
      </c>
      <c r="O37" s="474" t="str">
        <f>IF('[1]BASE'!CY38="","",'[1]BASE'!CY38)</f>
        <v>XXXX</v>
      </c>
      <c r="P37" s="474" t="str">
        <f>IF('[1]BASE'!CZ38="","",'[1]BASE'!CZ38)</f>
        <v>XXXX</v>
      </c>
      <c r="Q37" s="474" t="str">
        <f>IF('[1]BASE'!DA38="","",'[1]BASE'!DA38)</f>
        <v>XXXX</v>
      </c>
      <c r="R37" s="474" t="str">
        <f>IF('[1]BASE'!DB38="","",'[1]BASE'!DB38)</f>
        <v>XXXX</v>
      </c>
      <c r="S37" s="474" t="str">
        <f>IF('[1]BASE'!DC38="","",'[1]BASE'!DC38)</f>
        <v>XXXX</v>
      </c>
      <c r="T37" s="474" t="str">
        <f>IF('[1]BASE'!DD38="","",'[1]BASE'!DD38)</f>
        <v>XXXX</v>
      </c>
      <c r="U37" s="471"/>
      <c r="V37" s="467"/>
      <c r="X37" s="461">
        <f t="shared" si="0"/>
        <v>0</v>
      </c>
    </row>
    <row r="38" spans="2:24" s="461" customFormat="1" ht="19.5" customHeight="1">
      <c r="B38" s="462"/>
      <c r="C38" s="475">
        <f>IF('[1]BASE'!C39="","",'[1]BASE'!C39)</f>
        <v>23</v>
      </c>
      <c r="D38" s="475">
        <f>IF('[1]BASE'!D39="","",'[1]BASE'!D39)</f>
        <v>1516</v>
      </c>
      <c r="E38" s="475" t="str">
        <f>IF('[1]BASE'!E39="","",'[1]BASE'!E39)</f>
        <v>GONZALEZ CHAVEZ - NECOCHEA</v>
      </c>
      <c r="F38" s="475">
        <f>IF('[1]BASE'!F39="","",'[1]BASE'!F39)</f>
        <v>132</v>
      </c>
      <c r="G38" s="476">
        <f>IF('[1]BASE'!G39="","",'[1]BASE'!G39)</f>
        <v>134.8</v>
      </c>
      <c r="H38" s="476" t="str">
        <f>IF('[1]BASE'!H39="","",'[1]BASE'!H39)</f>
        <v>A</v>
      </c>
      <c r="I38" s="474">
        <f>IF('[1]BASE'!CS39="","",'[1]BASE'!CS39)</f>
      </c>
      <c r="J38" s="474">
        <f>IF('[1]BASE'!CT39="","",'[1]BASE'!CT39)</f>
        <v>1</v>
      </c>
      <c r="K38" s="474">
        <f>IF('[1]BASE'!CU39="","",'[1]BASE'!CU39)</f>
      </c>
      <c r="L38" s="474">
        <f>IF('[1]BASE'!CV39="","",'[1]BASE'!CV39)</f>
        <v>4</v>
      </c>
      <c r="M38" s="474">
        <f>IF('[1]BASE'!CW39="","",'[1]BASE'!CW39)</f>
      </c>
      <c r="N38" s="474">
        <f>IF('[1]BASE'!CX39="","",'[1]BASE'!CX39)</f>
        <v>1</v>
      </c>
      <c r="O38" s="474">
        <f>IF('[1]BASE'!CY39="","",'[1]BASE'!CY39)</f>
      </c>
      <c r="P38" s="474">
        <f>IF('[1]BASE'!CZ39="","",'[1]BASE'!CZ39)</f>
        <v>1</v>
      </c>
      <c r="Q38" s="474">
        <f>IF('[1]BASE'!DA39="","",'[1]BASE'!DA39)</f>
      </c>
      <c r="R38" s="474">
        <f>IF('[1]BASE'!DB39="","",'[1]BASE'!DB39)</f>
      </c>
      <c r="S38" s="474">
        <f>IF('[1]BASE'!DC39="","",'[1]BASE'!DC39)</f>
      </c>
      <c r="T38" s="474">
        <f>IF('[1]BASE'!DD39="","",'[1]BASE'!DD39)</f>
      </c>
      <c r="U38" s="471"/>
      <c r="V38" s="467"/>
      <c r="X38" s="461">
        <f t="shared" si="0"/>
        <v>134.8</v>
      </c>
    </row>
    <row r="39" spans="2:24" s="461" customFormat="1" ht="19.5" customHeight="1">
      <c r="B39" s="462"/>
      <c r="C39" s="472">
        <f>IF('[1]BASE'!C40="","",'[1]BASE'!C40)</f>
        <v>24</v>
      </c>
      <c r="D39" s="472">
        <f>IF('[1]BASE'!D40="","",'[1]BASE'!D40)</f>
        <v>1515</v>
      </c>
      <c r="E39" s="472" t="str">
        <f>IF('[1]BASE'!E40="","",'[1]BASE'!E40)</f>
        <v>GONZALEZ CHAVEZ - TRES ARROYOS</v>
      </c>
      <c r="F39" s="472">
        <f>IF('[1]BASE'!F40="","",'[1]BASE'!F40)</f>
        <v>132</v>
      </c>
      <c r="G39" s="473">
        <f>IF('[1]BASE'!G40="","",'[1]BASE'!G40)</f>
        <v>47</v>
      </c>
      <c r="H39" s="473" t="str">
        <f>IF('[1]BASE'!H40="","",'[1]BASE'!H40)</f>
        <v>C</v>
      </c>
      <c r="I39" s="474">
        <f>IF('[1]BASE'!CS40="","",'[1]BASE'!CS40)</f>
      </c>
      <c r="J39" s="474">
        <f>IF('[1]BASE'!CT40="","",'[1]BASE'!CT40)</f>
      </c>
      <c r="K39" s="474">
        <f>IF('[1]BASE'!CU40="","",'[1]BASE'!CU40)</f>
      </c>
      <c r="L39" s="474">
        <f>IF('[1]BASE'!CV40="","",'[1]BASE'!CV40)</f>
      </c>
      <c r="M39" s="474">
        <f>IF('[1]BASE'!CW40="","",'[1]BASE'!CW40)</f>
      </c>
      <c r="N39" s="474">
        <f>IF('[1]BASE'!CX40="","",'[1]BASE'!CX40)</f>
        <v>2</v>
      </c>
      <c r="O39" s="474">
        <f>IF('[1]BASE'!CY40="","",'[1]BASE'!CY40)</f>
      </c>
      <c r="P39" s="474">
        <f>IF('[1]BASE'!CZ40="","",'[1]BASE'!CZ40)</f>
      </c>
      <c r="Q39" s="474">
        <f>IF('[1]BASE'!DA40="","",'[1]BASE'!DA40)</f>
      </c>
      <c r="R39" s="474">
        <f>IF('[1]BASE'!DB40="","",'[1]BASE'!DB40)</f>
      </c>
      <c r="S39" s="474">
        <f>IF('[1]BASE'!DC40="","",'[1]BASE'!DC40)</f>
      </c>
      <c r="T39" s="474">
        <f>IF('[1]BASE'!DD40="","",'[1]BASE'!DD40)</f>
        <v>2</v>
      </c>
      <c r="U39" s="471"/>
      <c r="V39" s="467"/>
      <c r="X39" s="461">
        <f t="shared" si="0"/>
        <v>47</v>
      </c>
    </row>
    <row r="40" spans="2:24" s="461" customFormat="1" ht="19.5" customHeight="1">
      <c r="B40" s="462"/>
      <c r="C40" s="475">
        <f>IF('[1]BASE'!C41="","",'[1]BASE'!C41)</f>
        <v>25</v>
      </c>
      <c r="D40" s="475">
        <f>IF('[1]BASE'!D41="","",'[1]BASE'!D41)</f>
        <v>1444</v>
      </c>
      <c r="E40" s="475" t="str">
        <f>IF('[1]BASE'!E41="","",'[1]BASE'!E41)</f>
        <v>GRAL. MADARIAGA - LAS ARMAS</v>
      </c>
      <c r="F40" s="475">
        <f>IF('[1]BASE'!F41="","",'[1]BASE'!F41)</f>
        <v>132</v>
      </c>
      <c r="G40" s="476">
        <f>IF('[1]BASE'!G41="","",'[1]BASE'!G41)</f>
        <v>64.4</v>
      </c>
      <c r="H40" s="476" t="str">
        <f>IF('[1]BASE'!H41="","",'[1]BASE'!H41)</f>
        <v>C</v>
      </c>
      <c r="I40" s="474">
        <f>IF('[1]BASE'!CS41="","",'[1]BASE'!CS41)</f>
      </c>
      <c r="J40" s="474">
        <f>IF('[1]BASE'!CT41="","",'[1]BASE'!CT41)</f>
      </c>
      <c r="K40" s="474">
        <f>IF('[1]BASE'!CU41="","",'[1]BASE'!CU41)</f>
      </c>
      <c r="L40" s="474">
        <f>IF('[1]BASE'!CV41="","",'[1]BASE'!CV41)</f>
      </c>
      <c r="M40" s="474">
        <f>IF('[1]BASE'!CW41="","",'[1]BASE'!CW41)</f>
      </c>
      <c r="N40" s="474">
        <f>IF('[1]BASE'!CX41="","",'[1]BASE'!CX41)</f>
        <v>1</v>
      </c>
      <c r="O40" s="474">
        <f>IF('[1]BASE'!CY41="","",'[1]BASE'!CY41)</f>
      </c>
      <c r="P40" s="474">
        <f>IF('[1]BASE'!CZ41="","",'[1]BASE'!CZ41)</f>
        <v>1</v>
      </c>
      <c r="Q40" s="474">
        <f>IF('[1]BASE'!DA41="","",'[1]BASE'!DA41)</f>
      </c>
      <c r="R40" s="474">
        <f>IF('[1]BASE'!DB41="","",'[1]BASE'!DB41)</f>
      </c>
      <c r="S40" s="474">
        <f>IF('[1]BASE'!DC41="","",'[1]BASE'!DC41)</f>
      </c>
      <c r="T40" s="474">
        <f>IF('[1]BASE'!DD41="","",'[1]BASE'!DD41)</f>
      </c>
      <c r="U40" s="471"/>
      <c r="V40" s="467"/>
      <c r="X40" s="461">
        <f t="shared" si="0"/>
        <v>64.4</v>
      </c>
    </row>
    <row r="41" spans="2:24" s="461" customFormat="1" ht="19.5" customHeight="1">
      <c r="B41" s="462"/>
      <c r="C41" s="472">
        <f>IF('[1]BASE'!C42="","",'[1]BASE'!C42)</f>
        <v>26</v>
      </c>
      <c r="D41" s="472">
        <f>IF('[1]BASE'!D42="","",'[1]BASE'!D42)</f>
        <v>1401</v>
      </c>
      <c r="E41" s="472" t="str">
        <f>IF('[1]BASE'!E42="","",'[1]BASE'!E42)</f>
        <v>HENDERSON - CNEL. SUAREZ</v>
      </c>
      <c r="F41" s="472">
        <f>IF('[1]BASE'!F42="","",'[1]BASE'!F42)</f>
        <v>132</v>
      </c>
      <c r="G41" s="473">
        <f>IF('[1]BASE'!G42="","",'[1]BASE'!G42)</f>
        <v>126.9</v>
      </c>
      <c r="H41" s="473" t="str">
        <f>IF('[1]BASE'!H42="","",'[1]BASE'!H42)</f>
        <v>C</v>
      </c>
      <c r="I41" s="474">
        <f>IF('[1]BASE'!CS42="","",'[1]BASE'!CS42)</f>
        <v>1</v>
      </c>
      <c r="J41" s="474">
        <f>IF('[1]BASE'!CT42="","",'[1]BASE'!CT42)</f>
        <v>1</v>
      </c>
      <c r="K41" s="474">
        <f>IF('[1]BASE'!CU42="","",'[1]BASE'!CU42)</f>
        <v>1</v>
      </c>
      <c r="L41" s="474">
        <f>IF('[1]BASE'!CV42="","",'[1]BASE'!CV42)</f>
      </c>
      <c r="M41" s="474">
        <f>IF('[1]BASE'!CW42="","",'[1]BASE'!CW42)</f>
      </c>
      <c r="N41" s="474">
        <f>IF('[1]BASE'!CX42="","",'[1]BASE'!CX42)</f>
      </c>
      <c r="O41" s="474">
        <f>IF('[1]BASE'!CY42="","",'[1]BASE'!CY42)</f>
      </c>
      <c r="P41" s="474">
        <f>IF('[1]BASE'!CZ42="","",'[1]BASE'!CZ42)</f>
        <v>1</v>
      </c>
      <c r="Q41" s="474">
        <f>IF('[1]BASE'!DA42="","",'[1]BASE'!DA42)</f>
        <v>1</v>
      </c>
      <c r="R41" s="474">
        <f>IF('[1]BASE'!DB42="","",'[1]BASE'!DB42)</f>
      </c>
      <c r="S41" s="474">
        <f>IF('[1]BASE'!DC42="","",'[1]BASE'!DC42)</f>
        <v>1</v>
      </c>
      <c r="T41" s="474">
        <f>IF('[1]BASE'!DD42="","",'[1]BASE'!DD42)</f>
      </c>
      <c r="U41" s="471"/>
      <c r="V41" s="467"/>
      <c r="X41" s="461">
        <f t="shared" si="0"/>
        <v>126.9</v>
      </c>
    </row>
    <row r="42" spans="2:24" s="461" customFormat="1" ht="19.5" customHeight="1">
      <c r="B42" s="462"/>
      <c r="C42" s="475">
        <f>IF('[1]BASE'!C43="","",'[1]BASE'!C43)</f>
        <v>27</v>
      </c>
      <c r="D42" s="475" t="str">
        <f>IF('[1]BASE'!D43="","",'[1]BASE'!D43)</f>
        <v>C-001</v>
      </c>
      <c r="E42" s="475" t="str">
        <f>IF('[1]BASE'!E43="","",'[1]BASE'!E43)</f>
        <v>JUNIN - IMSA - LINCOLN</v>
      </c>
      <c r="F42" s="475">
        <f>IF('[1]BASE'!F43="","",'[1]BASE'!F43)</f>
        <v>132</v>
      </c>
      <c r="G42" s="476">
        <f>IF('[1]BASE'!G43="","",'[1]BASE'!G43)</f>
        <v>70</v>
      </c>
      <c r="H42" s="476" t="str">
        <f>IF('[1]BASE'!H43="","",'[1]BASE'!H43)</f>
        <v>B</v>
      </c>
      <c r="I42" s="474">
        <f>IF('[1]BASE'!CS43="","",'[1]BASE'!CS43)</f>
      </c>
      <c r="J42" s="474">
        <f>IF('[1]BASE'!CT43="","",'[1]BASE'!CT43)</f>
      </c>
      <c r="K42" s="474">
        <f>IF('[1]BASE'!CU43="","",'[1]BASE'!CU43)</f>
      </c>
      <c r="L42" s="474">
        <f>IF('[1]BASE'!CV43="","",'[1]BASE'!CV43)</f>
      </c>
      <c r="M42" s="474">
        <f>IF('[1]BASE'!CW43="","",'[1]BASE'!CW43)</f>
      </c>
      <c r="N42" s="474">
        <f>IF('[1]BASE'!CX43="","",'[1]BASE'!CX43)</f>
      </c>
      <c r="O42" s="474">
        <f>IF('[1]BASE'!CY43="","",'[1]BASE'!CY43)</f>
      </c>
      <c r="P42" s="474">
        <f>IF('[1]BASE'!CZ43="","",'[1]BASE'!CZ43)</f>
      </c>
      <c r="Q42" s="474">
        <f>IF('[1]BASE'!DA43="","",'[1]BASE'!DA43)</f>
      </c>
      <c r="R42" s="474">
        <f>IF('[1]BASE'!DB43="","",'[1]BASE'!DB43)</f>
      </c>
      <c r="S42" s="474">
        <f>IF('[1]BASE'!DC43="","",'[1]BASE'!DC43)</f>
      </c>
      <c r="T42" s="474">
        <f>IF('[1]BASE'!DD43="","",'[1]BASE'!DD43)</f>
      </c>
      <c r="U42" s="471"/>
      <c r="V42" s="467"/>
      <c r="X42" s="461">
        <f t="shared" si="0"/>
        <v>70</v>
      </c>
    </row>
    <row r="43" spans="2:24" s="461" customFormat="1" ht="19.5" customHeight="1">
      <c r="B43" s="462"/>
      <c r="C43" s="472">
        <f>IF('[1]BASE'!C44="","",'[1]BASE'!C44)</f>
        <v>28</v>
      </c>
      <c r="D43" s="472">
        <f>IF('[1]BASE'!D44="","",'[1]BASE'!D44)</f>
        <v>1456</v>
      </c>
      <c r="E43" s="472" t="str">
        <f>IF('[1]BASE'!E44="","",'[1]BASE'!E44)</f>
        <v>LAPRIDA - PRINGLES</v>
      </c>
      <c r="F43" s="472">
        <f>IF('[1]BASE'!F44="","",'[1]BASE'!F44)</f>
        <v>132</v>
      </c>
      <c r="G43" s="473">
        <f>IF('[1]BASE'!G44="","",'[1]BASE'!G44)</f>
        <v>71.5</v>
      </c>
      <c r="H43" s="473" t="str">
        <f>IF('[1]BASE'!H44="","",'[1]BASE'!H44)</f>
        <v>C</v>
      </c>
      <c r="I43" s="474">
        <f>IF('[1]BASE'!CS44="","",'[1]BASE'!CS44)</f>
      </c>
      <c r="J43" s="474">
        <f>IF('[1]BASE'!CT44="","",'[1]BASE'!CT44)</f>
      </c>
      <c r="K43" s="474">
        <f>IF('[1]BASE'!CU44="","",'[1]BASE'!CU44)</f>
      </c>
      <c r="L43" s="474">
        <f>IF('[1]BASE'!CV44="","",'[1]BASE'!CV44)</f>
      </c>
      <c r="M43" s="474">
        <f>IF('[1]BASE'!CW44="","",'[1]BASE'!CW44)</f>
      </c>
      <c r="N43" s="474">
        <f>IF('[1]BASE'!CX44="","",'[1]BASE'!CX44)</f>
      </c>
      <c r="O43" s="474">
        <f>IF('[1]BASE'!CY44="","",'[1]BASE'!CY44)</f>
      </c>
      <c r="P43" s="474">
        <f>IF('[1]BASE'!CZ44="","",'[1]BASE'!CZ44)</f>
        <v>1</v>
      </c>
      <c r="Q43" s="474">
        <f>IF('[1]BASE'!DA44="","",'[1]BASE'!DA44)</f>
      </c>
      <c r="R43" s="474">
        <f>IF('[1]BASE'!DB44="","",'[1]BASE'!DB44)</f>
      </c>
      <c r="S43" s="474">
        <f>IF('[1]BASE'!DC44="","",'[1]BASE'!DC44)</f>
      </c>
      <c r="T43" s="474">
        <f>IF('[1]BASE'!DD44="","",'[1]BASE'!DD44)</f>
      </c>
      <c r="U43" s="471"/>
      <c r="V43" s="467"/>
      <c r="X43" s="461">
        <f t="shared" si="0"/>
        <v>71.5</v>
      </c>
    </row>
    <row r="44" spans="2:24" s="461" customFormat="1" ht="19.5" customHeight="1">
      <c r="B44" s="462"/>
      <c r="C44" s="475">
        <f>IF('[1]BASE'!C45="","",'[1]BASE'!C45)</f>
        <v>29</v>
      </c>
      <c r="D44" s="475">
        <f>IF('[1]BASE'!D45="","",'[1]BASE'!D45)</f>
        <v>1520</v>
      </c>
      <c r="E44" s="475" t="str">
        <f>IF('[1]BASE'!E45="","",'[1]BASE'!E45)</f>
        <v>LAS ARMAS - DOLORES</v>
      </c>
      <c r="F44" s="475">
        <f>IF('[1]BASE'!F45="","",'[1]BASE'!F45)</f>
        <v>132</v>
      </c>
      <c r="G44" s="476">
        <f>IF('[1]BASE'!G45="","",'[1]BASE'!G45)</f>
        <v>88.2</v>
      </c>
      <c r="H44" s="476" t="str">
        <f>IF('[1]BASE'!H45="","",'[1]BASE'!H45)</f>
        <v>C</v>
      </c>
      <c r="I44" s="474">
        <f>IF('[1]BASE'!CS45="","",'[1]BASE'!CS45)</f>
      </c>
      <c r="J44" s="474">
        <f>IF('[1]BASE'!CT45="","",'[1]BASE'!CT45)</f>
      </c>
      <c r="K44" s="474">
        <f>IF('[1]BASE'!CU45="","",'[1]BASE'!CU45)</f>
      </c>
      <c r="L44" s="474">
        <f>IF('[1]BASE'!CV45="","",'[1]BASE'!CV45)</f>
      </c>
      <c r="M44" s="474">
        <f>IF('[1]BASE'!CW45="","",'[1]BASE'!CW45)</f>
      </c>
      <c r="N44" s="474">
        <f>IF('[1]BASE'!CX45="","",'[1]BASE'!CX45)</f>
      </c>
      <c r="O44" s="474">
        <f>IF('[1]BASE'!CY45="","",'[1]BASE'!CY45)</f>
      </c>
      <c r="P44" s="474">
        <f>IF('[1]BASE'!CZ45="","",'[1]BASE'!CZ45)</f>
      </c>
      <c r="Q44" s="474">
        <f>IF('[1]BASE'!DA45="","",'[1]BASE'!DA45)</f>
      </c>
      <c r="R44" s="474">
        <f>IF('[1]BASE'!DB45="","",'[1]BASE'!DB45)</f>
      </c>
      <c r="S44" s="474">
        <f>IF('[1]BASE'!DC45="","",'[1]BASE'!DC45)</f>
      </c>
      <c r="T44" s="474">
        <f>IF('[1]BASE'!DD45="","",'[1]BASE'!DD45)</f>
      </c>
      <c r="U44" s="471"/>
      <c r="V44" s="467"/>
      <c r="X44" s="461">
        <f t="shared" si="0"/>
        <v>88.2</v>
      </c>
    </row>
    <row r="45" spans="2:24" s="461" customFormat="1" ht="19.5" customHeight="1">
      <c r="B45" s="462"/>
      <c r="C45" s="472">
        <f>IF('[1]BASE'!C46="","",'[1]BASE'!C46)</f>
        <v>30</v>
      </c>
      <c r="D45" s="472">
        <f>IF('[1]BASE'!D46="","",'[1]BASE'!D46)</f>
        <v>1521</v>
      </c>
      <c r="E45" s="472" t="str">
        <f>IF('[1]BASE'!E46="","",'[1]BASE'!E46)</f>
        <v>LAS ARMAS - TANDIL</v>
      </c>
      <c r="F45" s="472">
        <f>IF('[1]BASE'!F46="","",'[1]BASE'!F46)</f>
        <v>132</v>
      </c>
      <c r="G45" s="473">
        <f>IF('[1]BASE'!G46="","",'[1]BASE'!G46)</f>
        <v>122.2</v>
      </c>
      <c r="H45" s="473" t="str">
        <f>IF('[1]BASE'!H46="","",'[1]BASE'!H46)</f>
        <v>C</v>
      </c>
      <c r="I45" s="474">
        <f>IF('[1]BASE'!CS46="","",'[1]BASE'!CS46)</f>
      </c>
      <c r="J45" s="474">
        <f>IF('[1]BASE'!CT46="","",'[1]BASE'!CT46)</f>
      </c>
      <c r="K45" s="474">
        <f>IF('[1]BASE'!CU46="","",'[1]BASE'!CU46)</f>
      </c>
      <c r="L45" s="474">
        <f>IF('[1]BASE'!CV46="","",'[1]BASE'!CV46)</f>
      </c>
      <c r="M45" s="474">
        <f>IF('[1]BASE'!CW46="","",'[1]BASE'!CW46)</f>
      </c>
      <c r="N45" s="474">
        <f>IF('[1]BASE'!CX46="","",'[1]BASE'!CX46)</f>
        <v>1</v>
      </c>
      <c r="O45" s="474">
        <f>IF('[1]BASE'!CY46="","",'[1]BASE'!CY46)</f>
      </c>
      <c r="P45" s="474">
        <f>IF('[1]BASE'!CZ46="","",'[1]BASE'!CZ46)</f>
      </c>
      <c r="Q45" s="474">
        <f>IF('[1]BASE'!DA46="","",'[1]BASE'!DA46)</f>
      </c>
      <c r="R45" s="474">
        <f>IF('[1]BASE'!DB46="","",'[1]BASE'!DB46)</f>
      </c>
      <c r="S45" s="474">
        <f>IF('[1]BASE'!DC46="","",'[1]BASE'!DC46)</f>
      </c>
      <c r="T45" s="474">
        <f>IF('[1]BASE'!DD46="","",'[1]BASE'!DD46)</f>
      </c>
      <c r="U45" s="471"/>
      <c r="V45" s="467"/>
      <c r="X45" s="461">
        <f t="shared" si="0"/>
        <v>122.2</v>
      </c>
    </row>
    <row r="46" spans="2:24" s="461" customFormat="1" ht="19.5" customHeight="1">
      <c r="B46" s="462"/>
      <c r="C46" s="475">
        <f>IF('[1]BASE'!C47="","",'[1]BASE'!C47)</f>
        <v>31</v>
      </c>
      <c r="D46" s="475" t="str">
        <f>IF('[1]BASE'!D47="","",'[1]BASE'!D47)</f>
        <v>CE-000</v>
      </c>
      <c r="E46" s="475" t="str">
        <f>IF('[1]BASE'!E47="","",'[1]BASE'!E47)</f>
        <v>LAS FLORES - MONTE</v>
      </c>
      <c r="F46" s="475">
        <f>IF('[1]BASE'!F47="","",'[1]BASE'!F47)</f>
        <v>132</v>
      </c>
      <c r="G46" s="476">
        <f>IF('[1]BASE'!G47="","",'[1]BASE'!G47)</f>
        <v>86.8</v>
      </c>
      <c r="H46" s="476" t="str">
        <f>IF('[1]BASE'!H47="","",'[1]BASE'!H47)</f>
        <v>C</v>
      </c>
      <c r="I46" s="474" t="str">
        <f>IF('[1]BASE'!CS47="","",'[1]BASE'!CS47)</f>
        <v>XXXX</v>
      </c>
      <c r="J46" s="474" t="str">
        <f>IF('[1]BASE'!CT47="","",'[1]BASE'!CT47)</f>
        <v>XXXX</v>
      </c>
      <c r="K46" s="474" t="str">
        <f>IF('[1]BASE'!CU47="","",'[1]BASE'!CU47)</f>
        <v>XXXX</v>
      </c>
      <c r="L46" s="474" t="str">
        <f>IF('[1]BASE'!CV47="","",'[1]BASE'!CV47)</f>
        <v>XXXX</v>
      </c>
      <c r="M46" s="474" t="str">
        <f>IF('[1]BASE'!CW47="","",'[1]BASE'!CW47)</f>
        <v>XXXX</v>
      </c>
      <c r="N46" s="474" t="str">
        <f>IF('[1]BASE'!CX47="","",'[1]BASE'!CX47)</f>
        <v>XXXX</v>
      </c>
      <c r="O46" s="474" t="str">
        <f>IF('[1]BASE'!CY47="","",'[1]BASE'!CY47)</f>
        <v>XXXX</v>
      </c>
      <c r="P46" s="474" t="str">
        <f>IF('[1]BASE'!CZ47="","",'[1]BASE'!CZ47)</f>
        <v>XXXX</v>
      </c>
      <c r="Q46" s="474" t="str">
        <f>IF('[1]BASE'!DA47="","",'[1]BASE'!DA47)</f>
        <v>XXXX</v>
      </c>
      <c r="R46" s="474" t="str">
        <f>IF('[1]BASE'!DB47="","",'[1]BASE'!DB47)</f>
        <v>XXXX</v>
      </c>
      <c r="S46" s="474" t="str">
        <f>IF('[1]BASE'!DC47="","",'[1]BASE'!DC47)</f>
        <v>XXXX</v>
      </c>
      <c r="T46" s="474" t="str">
        <f>IF('[1]BASE'!DD47="","",'[1]BASE'!DD47)</f>
        <v>XXXX</v>
      </c>
      <c r="U46" s="471"/>
      <c r="V46" s="467"/>
      <c r="X46" s="461">
        <f t="shared" si="0"/>
        <v>0</v>
      </c>
    </row>
    <row r="47" spans="2:24" s="461" customFormat="1" ht="19.5" customHeight="1">
      <c r="B47" s="462"/>
      <c r="C47" s="472">
        <f>IF('[1]BASE'!C48="","",'[1]BASE'!C48)</f>
        <v>32</v>
      </c>
      <c r="D47" s="472">
        <f>IF('[1]BASE'!D48="","",'[1]BASE'!D48)</f>
        <v>1416</v>
      </c>
      <c r="E47" s="472" t="str">
        <f>IF('[1]BASE'!E48="","",'[1]BASE'!E48)</f>
        <v>LINCOLN - BRAGADO</v>
      </c>
      <c r="F47" s="472">
        <f>IF('[1]BASE'!F48="","",'[1]BASE'!F48)</f>
        <v>132</v>
      </c>
      <c r="G47" s="473">
        <f>IF('[1]BASE'!G48="","",'[1]BASE'!G48)</f>
        <v>109.4</v>
      </c>
      <c r="H47" s="473" t="str">
        <f>IF('[1]BASE'!H48="","",'[1]BASE'!H48)</f>
        <v>C</v>
      </c>
      <c r="I47" s="474">
        <f>IF('[1]BASE'!CS48="","",'[1]BASE'!CS48)</f>
      </c>
      <c r="J47" s="474">
        <f>IF('[1]BASE'!CT48="","",'[1]BASE'!CT48)</f>
      </c>
      <c r="K47" s="474">
        <f>IF('[1]BASE'!CU48="","",'[1]BASE'!CU48)</f>
      </c>
      <c r="L47" s="474">
        <f>IF('[1]BASE'!CV48="","",'[1]BASE'!CV48)</f>
      </c>
      <c r="M47" s="474">
        <f>IF('[1]BASE'!CW48="","",'[1]BASE'!CW48)</f>
      </c>
      <c r="N47" s="474">
        <f>IF('[1]BASE'!CX48="","",'[1]BASE'!CX48)</f>
      </c>
      <c r="O47" s="474">
        <f>IF('[1]BASE'!CY48="","",'[1]BASE'!CY48)</f>
      </c>
      <c r="P47" s="474">
        <f>IF('[1]BASE'!CZ48="","",'[1]BASE'!CZ48)</f>
      </c>
      <c r="Q47" s="474">
        <f>IF('[1]BASE'!DA48="","",'[1]BASE'!DA48)</f>
      </c>
      <c r="R47" s="474">
        <f>IF('[1]BASE'!DB48="","",'[1]BASE'!DB48)</f>
        <v>1</v>
      </c>
      <c r="S47" s="474">
        <f>IF('[1]BASE'!DC48="","",'[1]BASE'!DC48)</f>
      </c>
      <c r="T47" s="474">
        <f>IF('[1]BASE'!DD48="","",'[1]BASE'!DD48)</f>
      </c>
      <c r="U47" s="471"/>
      <c r="V47" s="467"/>
      <c r="X47" s="461">
        <f t="shared" si="0"/>
        <v>109.4</v>
      </c>
    </row>
    <row r="48" spans="2:24" s="461" customFormat="1" ht="19.5" customHeight="1">
      <c r="B48" s="462"/>
      <c r="C48" s="475">
        <f>IF('[1]BASE'!C49="","",'[1]BASE'!C49)</f>
        <v>33</v>
      </c>
      <c r="D48" s="475">
        <f>IF('[1]BASE'!D49="","",'[1]BASE'!D49)</f>
        <v>1453</v>
      </c>
      <c r="E48" s="475" t="str">
        <f>IF('[1]BASE'!E49="","",'[1]BASE'!E49)</f>
        <v>LOMA NEGRA - C. AVELLANEDA</v>
      </c>
      <c r="F48" s="475">
        <f>IF('[1]BASE'!F49="","",'[1]BASE'!F49)</f>
        <v>132</v>
      </c>
      <c r="G48" s="476">
        <f>IF('[1]BASE'!G49="","",'[1]BASE'!G49)</f>
        <v>5.3</v>
      </c>
      <c r="H48" s="476" t="str">
        <f>IF('[1]BASE'!H49="","",'[1]BASE'!H49)</f>
        <v>C</v>
      </c>
      <c r="I48" s="474">
        <f>IF('[1]BASE'!CS49="","",'[1]BASE'!CS49)</f>
      </c>
      <c r="J48" s="474">
        <f>IF('[1]BASE'!CT49="","",'[1]BASE'!CT49)</f>
      </c>
      <c r="K48" s="474">
        <f>IF('[1]BASE'!CU49="","",'[1]BASE'!CU49)</f>
      </c>
      <c r="L48" s="474">
        <f>IF('[1]BASE'!CV49="","",'[1]BASE'!CV49)</f>
      </c>
      <c r="M48" s="474">
        <f>IF('[1]BASE'!CW49="","",'[1]BASE'!CW49)</f>
      </c>
      <c r="N48" s="474">
        <f>IF('[1]BASE'!CX49="","",'[1]BASE'!CX49)</f>
      </c>
      <c r="O48" s="474">
        <f>IF('[1]BASE'!CY49="","",'[1]BASE'!CY49)</f>
      </c>
      <c r="P48" s="474">
        <f>IF('[1]BASE'!CZ49="","",'[1]BASE'!CZ49)</f>
      </c>
      <c r="Q48" s="474">
        <f>IF('[1]BASE'!DA49="","",'[1]BASE'!DA49)</f>
      </c>
      <c r="R48" s="474">
        <f>IF('[1]BASE'!DB49="","",'[1]BASE'!DB49)</f>
      </c>
      <c r="S48" s="474">
        <f>IF('[1]BASE'!DC49="","",'[1]BASE'!DC49)</f>
      </c>
      <c r="T48" s="474">
        <f>IF('[1]BASE'!DD49="","",'[1]BASE'!DD49)</f>
      </c>
      <c r="U48" s="471"/>
      <c r="V48" s="467"/>
      <c r="X48" s="461">
        <f t="shared" si="0"/>
        <v>5.3</v>
      </c>
    </row>
    <row r="49" spans="2:24" s="461" customFormat="1" ht="19.5" customHeight="1">
      <c r="B49" s="462"/>
      <c r="C49" s="472">
        <f>IF('[1]BASE'!C50="","",'[1]BASE'!C50)</f>
        <v>34</v>
      </c>
      <c r="D49" s="472">
        <f>IF('[1]BASE'!D50="","",'[1]BASE'!D50)</f>
        <v>1452</v>
      </c>
      <c r="E49" s="472" t="str">
        <f>IF('[1]BASE'!E50="","",'[1]BASE'!E50)</f>
        <v>LOMA NEGRA - OLAVARRIA</v>
      </c>
      <c r="F49" s="472">
        <f>IF('[1]BASE'!F50="","",'[1]BASE'!F50)</f>
        <v>132</v>
      </c>
      <c r="G49" s="473">
        <f>IF('[1]BASE'!G50="","",'[1]BASE'!G50)</f>
        <v>41.7</v>
      </c>
      <c r="H49" s="473" t="str">
        <f>IF('[1]BASE'!H50="","",'[1]BASE'!H50)</f>
        <v>C</v>
      </c>
      <c r="I49" s="474">
        <f>IF('[1]BASE'!CS50="","",'[1]BASE'!CS50)</f>
      </c>
      <c r="J49" s="474">
        <f>IF('[1]BASE'!CT50="","",'[1]BASE'!CT50)</f>
      </c>
      <c r="K49" s="474">
        <f>IF('[1]BASE'!CU50="","",'[1]BASE'!CU50)</f>
      </c>
      <c r="L49" s="474">
        <f>IF('[1]BASE'!CV50="","",'[1]BASE'!CV50)</f>
      </c>
      <c r="M49" s="474">
        <f>IF('[1]BASE'!CW50="","",'[1]BASE'!CW50)</f>
      </c>
      <c r="N49" s="474">
        <f>IF('[1]BASE'!CX50="","",'[1]BASE'!CX50)</f>
      </c>
      <c r="O49" s="474">
        <f>IF('[1]BASE'!CY50="","",'[1]BASE'!CY50)</f>
      </c>
      <c r="P49" s="474">
        <f>IF('[1]BASE'!CZ50="","",'[1]BASE'!CZ50)</f>
      </c>
      <c r="Q49" s="474">
        <f>IF('[1]BASE'!DA50="","",'[1]BASE'!DA50)</f>
      </c>
      <c r="R49" s="474">
        <f>IF('[1]BASE'!DB50="","",'[1]BASE'!DB50)</f>
      </c>
      <c r="S49" s="474">
        <f>IF('[1]BASE'!DC50="","",'[1]BASE'!DC50)</f>
      </c>
      <c r="T49" s="474">
        <f>IF('[1]BASE'!DD50="","",'[1]BASE'!DD50)</f>
      </c>
      <c r="U49" s="471"/>
      <c r="V49" s="467"/>
      <c r="X49" s="461">
        <f t="shared" si="0"/>
        <v>41.7</v>
      </c>
    </row>
    <row r="50" spans="2:24" s="461" customFormat="1" ht="19.5" customHeight="1">
      <c r="B50" s="462"/>
      <c r="C50" s="475">
        <f>IF('[1]BASE'!C51="","",'[1]BASE'!C51)</f>
        <v>35</v>
      </c>
      <c r="D50" s="475">
        <f>IF('[1]BASE'!D51="","",'[1]BASE'!D51)</f>
        <v>2620</v>
      </c>
      <c r="E50" s="475" t="str">
        <f>IF('[1]BASE'!E51="","",'[1]BASE'!E51)</f>
        <v>LUJAN - MORÓN 1</v>
      </c>
      <c r="F50" s="475">
        <f>IF('[1]BASE'!F51="","",'[1]BASE'!F51)</f>
        <v>132</v>
      </c>
      <c r="G50" s="476">
        <f>IF('[1]BASE'!G51="","",'[1]BASE'!G51)</f>
        <v>43</v>
      </c>
      <c r="H50" s="476" t="str">
        <f>IF('[1]BASE'!H51="","",'[1]BASE'!H51)</f>
        <v>A</v>
      </c>
      <c r="I50" s="474">
        <f>IF('[1]BASE'!CS51="","",'[1]BASE'!CS51)</f>
      </c>
      <c r="J50" s="474">
        <f>IF('[1]BASE'!CT51="","",'[1]BASE'!CT51)</f>
      </c>
      <c r="K50" s="474">
        <f>IF('[1]BASE'!CU51="","",'[1]BASE'!CU51)</f>
      </c>
      <c r="L50" s="474">
        <f>IF('[1]BASE'!CV51="","",'[1]BASE'!CV51)</f>
      </c>
      <c r="M50" s="474">
        <f>IF('[1]BASE'!CW51="","",'[1]BASE'!CW51)</f>
      </c>
      <c r="N50" s="474">
        <f>IF('[1]BASE'!CX51="","",'[1]BASE'!CX51)</f>
        <v>1</v>
      </c>
      <c r="O50" s="474">
        <f>IF('[1]BASE'!CY51="","",'[1]BASE'!CY51)</f>
      </c>
      <c r="P50" s="474">
        <f>IF('[1]BASE'!CZ51="","",'[1]BASE'!CZ51)</f>
      </c>
      <c r="Q50" s="474">
        <f>IF('[1]BASE'!DA51="","",'[1]BASE'!DA51)</f>
      </c>
      <c r="R50" s="474">
        <f>IF('[1]BASE'!DB51="","",'[1]BASE'!DB51)</f>
      </c>
      <c r="S50" s="474">
        <f>IF('[1]BASE'!DC51="","",'[1]BASE'!DC51)</f>
      </c>
      <c r="T50" s="474">
        <f>IF('[1]BASE'!DD51="","",'[1]BASE'!DD51)</f>
      </c>
      <c r="U50" s="471"/>
      <c r="V50" s="467"/>
      <c r="X50" s="461">
        <f t="shared" si="0"/>
        <v>43</v>
      </c>
    </row>
    <row r="51" spans="2:24" s="461" customFormat="1" ht="19.5" customHeight="1">
      <c r="B51" s="462"/>
      <c r="C51" s="472">
        <f>IF('[1]BASE'!C52="","",'[1]BASE'!C52)</f>
        <v>36</v>
      </c>
      <c r="D51" s="472">
        <f>IF('[1]BASE'!D52="","",'[1]BASE'!D52)</f>
        <v>2621</v>
      </c>
      <c r="E51" s="472" t="str">
        <f>IF('[1]BASE'!E52="","",'[1]BASE'!E52)</f>
        <v>LUJAN - MORÓN 2</v>
      </c>
      <c r="F51" s="472">
        <f>IF('[1]BASE'!F52="","",'[1]BASE'!F52)</f>
        <v>132</v>
      </c>
      <c r="G51" s="473">
        <f>IF('[1]BASE'!G52="","",'[1]BASE'!G52)</f>
        <v>43</v>
      </c>
      <c r="H51" s="473" t="str">
        <f>IF('[1]BASE'!H52="","",'[1]BASE'!H52)</f>
        <v>A</v>
      </c>
      <c r="I51" s="474">
        <f>IF('[1]BASE'!CS52="","",'[1]BASE'!CS52)</f>
      </c>
      <c r="J51" s="474">
        <f>IF('[1]BASE'!CT52="","",'[1]BASE'!CT52)</f>
      </c>
      <c r="K51" s="474">
        <f>IF('[1]BASE'!CU52="","",'[1]BASE'!CU52)</f>
        <v>1</v>
      </c>
      <c r="L51" s="474">
        <f>IF('[1]BASE'!CV52="","",'[1]BASE'!CV52)</f>
      </c>
      <c r="M51" s="474">
        <f>IF('[1]BASE'!CW52="","",'[1]BASE'!CW52)</f>
      </c>
      <c r="N51" s="474">
        <f>IF('[1]BASE'!CX52="","",'[1]BASE'!CX52)</f>
      </c>
      <c r="O51" s="474">
        <f>IF('[1]BASE'!CY52="","",'[1]BASE'!CY52)</f>
      </c>
      <c r="P51" s="474">
        <f>IF('[1]BASE'!CZ52="","",'[1]BASE'!CZ52)</f>
      </c>
      <c r="Q51" s="474">
        <f>IF('[1]BASE'!DA52="","",'[1]BASE'!DA52)</f>
      </c>
      <c r="R51" s="474">
        <f>IF('[1]BASE'!DB52="","",'[1]BASE'!DB52)</f>
      </c>
      <c r="S51" s="474">
        <f>IF('[1]BASE'!DC52="","",'[1]BASE'!DC52)</f>
      </c>
      <c r="T51" s="474">
        <f>IF('[1]BASE'!DD52="","",'[1]BASE'!DD52)</f>
      </c>
      <c r="U51" s="471"/>
      <c r="V51" s="467"/>
      <c r="X51" s="461">
        <f t="shared" si="0"/>
        <v>43</v>
      </c>
    </row>
    <row r="52" spans="2:24" s="461" customFormat="1" ht="19.5" customHeight="1">
      <c r="B52" s="462"/>
      <c r="C52" s="475">
        <f>IF('[1]BASE'!C53="","",'[1]BASE'!C53)</f>
        <v>37</v>
      </c>
      <c r="D52" s="475">
        <f>IF('[1]BASE'!D53="","",'[1]BASE'!D53)</f>
        <v>1442</v>
      </c>
      <c r="E52" s="475" t="str">
        <f>IF('[1]BASE'!E53="","",'[1]BASE'!E53)</f>
        <v>MAR DE AJO - PINAMAR</v>
      </c>
      <c r="F52" s="475">
        <f>IF('[1]BASE'!F53="","",'[1]BASE'!F53)</f>
        <v>132</v>
      </c>
      <c r="G52" s="476">
        <f>IF('[1]BASE'!G53="","",'[1]BASE'!G53)</f>
        <v>46.4</v>
      </c>
      <c r="H52" s="476" t="str">
        <f>IF('[1]BASE'!H53="","",'[1]BASE'!H53)</f>
        <v>C</v>
      </c>
      <c r="I52" s="474">
        <f>IF('[1]BASE'!CS53="","",'[1]BASE'!CS53)</f>
      </c>
      <c r="J52" s="474">
        <f>IF('[1]BASE'!CT53="","",'[1]BASE'!CT53)</f>
        <v>1</v>
      </c>
      <c r="K52" s="474">
        <f>IF('[1]BASE'!CU53="","",'[1]BASE'!CU53)</f>
      </c>
      <c r="L52" s="474">
        <f>IF('[1]BASE'!CV53="","",'[1]BASE'!CV53)</f>
      </c>
      <c r="M52" s="474">
        <f>IF('[1]BASE'!CW53="","",'[1]BASE'!CW53)</f>
      </c>
      <c r="N52" s="474">
        <f>IF('[1]BASE'!CX53="","",'[1]BASE'!CX53)</f>
        <v>1</v>
      </c>
      <c r="O52" s="474">
        <f>IF('[1]BASE'!CY53="","",'[1]BASE'!CY53)</f>
      </c>
      <c r="P52" s="474">
        <f>IF('[1]BASE'!CZ53="","",'[1]BASE'!CZ53)</f>
      </c>
      <c r="Q52" s="474">
        <f>IF('[1]BASE'!DA53="","",'[1]BASE'!DA53)</f>
      </c>
      <c r="R52" s="474">
        <f>IF('[1]BASE'!DB53="","",'[1]BASE'!DB53)</f>
      </c>
      <c r="S52" s="474">
        <f>IF('[1]BASE'!DC53="","",'[1]BASE'!DC53)</f>
      </c>
      <c r="T52" s="474">
        <f>IF('[1]BASE'!DD53="","",'[1]BASE'!DD53)</f>
        <v>1</v>
      </c>
      <c r="U52" s="471"/>
      <c r="V52" s="467"/>
      <c r="X52" s="461">
        <f t="shared" si="0"/>
        <v>46.4</v>
      </c>
    </row>
    <row r="53" spans="2:24" s="461" customFormat="1" ht="19.5" customHeight="1">
      <c r="B53" s="462"/>
      <c r="C53" s="472">
        <f>IF('[1]BASE'!C54="","",'[1]BASE'!C54)</f>
        <v>38</v>
      </c>
      <c r="D53" s="472">
        <f>IF('[1]BASE'!D54="","",'[1]BASE'!D54)</f>
        <v>1525</v>
      </c>
      <c r="E53" s="472" t="str">
        <f>IF('[1]BASE'!E54="","",'[1]BASE'!E54)</f>
        <v>MAR DEL PLATA - MIRAMAR</v>
      </c>
      <c r="F53" s="472">
        <f>IF('[1]BASE'!F54="","",'[1]BASE'!F54)</f>
        <v>132</v>
      </c>
      <c r="G53" s="473">
        <f>IF('[1]BASE'!G54="","",'[1]BASE'!G54)</f>
        <v>49.9</v>
      </c>
      <c r="H53" s="473" t="str">
        <f>IF('[1]BASE'!H54="","",'[1]BASE'!H54)</f>
        <v>C</v>
      </c>
      <c r="I53" s="474">
        <f>IF('[1]BASE'!CS54="","",'[1]BASE'!CS54)</f>
      </c>
      <c r="J53" s="474">
        <f>IF('[1]BASE'!CT54="","",'[1]BASE'!CT54)</f>
      </c>
      <c r="K53" s="474">
        <f>IF('[1]BASE'!CU54="","",'[1]BASE'!CU54)</f>
      </c>
      <c r="L53" s="474">
        <f>IF('[1]BASE'!CV54="","",'[1]BASE'!CV54)</f>
      </c>
      <c r="M53" s="474">
        <f>IF('[1]BASE'!CW54="","",'[1]BASE'!CW54)</f>
      </c>
      <c r="N53" s="474">
        <f>IF('[1]BASE'!CX54="","",'[1]BASE'!CX54)</f>
      </c>
      <c r="O53" s="474">
        <f>IF('[1]BASE'!CY54="","",'[1]BASE'!CY54)</f>
      </c>
      <c r="P53" s="474">
        <f>IF('[1]BASE'!CZ54="","",'[1]BASE'!CZ54)</f>
        <v>2</v>
      </c>
      <c r="Q53" s="474">
        <f>IF('[1]BASE'!DA54="","",'[1]BASE'!DA54)</f>
      </c>
      <c r="R53" s="474">
        <f>IF('[1]BASE'!DB54="","",'[1]BASE'!DB54)</f>
      </c>
      <c r="S53" s="474">
        <f>IF('[1]BASE'!DC54="","",'[1]BASE'!DC54)</f>
      </c>
      <c r="T53" s="474">
        <f>IF('[1]BASE'!DD54="","",'[1]BASE'!DD54)</f>
      </c>
      <c r="U53" s="471"/>
      <c r="V53" s="467"/>
      <c r="X53" s="461">
        <f t="shared" si="0"/>
        <v>49.9</v>
      </c>
    </row>
    <row r="54" spans="2:24" s="461" customFormat="1" ht="19.5" customHeight="1">
      <c r="B54" s="462"/>
      <c r="C54" s="475">
        <f>IF('[1]BASE'!C55="","",'[1]BASE'!C55)</f>
        <v>39</v>
      </c>
      <c r="D54" s="475" t="str">
        <f>IF('[1]BASE'!D55="","",'[1]BASE'!D55)</f>
        <v>CE-002</v>
      </c>
      <c r="E54" s="475" t="str">
        <f>IF('[1]BASE'!E55="","",'[1]BASE'!E55)</f>
        <v>MAR DEL PLATA - QUEQUEN -NECOCHEA</v>
      </c>
      <c r="F54" s="475">
        <f>IF('[1]BASE'!F55="","",'[1]BASE'!F55)</f>
        <v>132</v>
      </c>
      <c r="G54" s="476">
        <f>IF('[1]BASE'!G55="","",'[1]BASE'!G55)</f>
        <v>129</v>
      </c>
      <c r="H54" s="476" t="str">
        <f>IF('[1]BASE'!H55="","",'[1]BASE'!H55)</f>
        <v>B</v>
      </c>
      <c r="I54" s="474">
        <f>IF('[1]BASE'!CS55="","",'[1]BASE'!CS55)</f>
      </c>
      <c r="J54" s="474">
        <f>IF('[1]BASE'!CT55="","",'[1]BASE'!CT55)</f>
      </c>
      <c r="K54" s="474">
        <f>IF('[1]BASE'!CU55="","",'[1]BASE'!CU55)</f>
      </c>
      <c r="L54" s="474">
        <f>IF('[1]BASE'!CV55="","",'[1]BASE'!CV55)</f>
      </c>
      <c r="M54" s="474">
        <f>IF('[1]BASE'!CW55="","",'[1]BASE'!CW55)</f>
      </c>
      <c r="N54" s="474">
        <f>IF('[1]BASE'!CX55="","",'[1]BASE'!CX55)</f>
      </c>
      <c r="O54" s="474">
        <f>IF('[1]BASE'!CY55="","",'[1]BASE'!CY55)</f>
      </c>
      <c r="P54" s="474">
        <f>IF('[1]BASE'!CZ55="","",'[1]BASE'!CZ55)</f>
      </c>
      <c r="Q54" s="474">
        <f>IF('[1]BASE'!DA55="","",'[1]BASE'!DA55)</f>
      </c>
      <c r="R54" s="474">
        <f>IF('[1]BASE'!DB55="","",'[1]BASE'!DB55)</f>
      </c>
      <c r="S54" s="474">
        <f>IF('[1]BASE'!DC55="","",'[1]BASE'!DC55)</f>
      </c>
      <c r="T54" s="474">
        <f>IF('[1]BASE'!DD55="","",'[1]BASE'!DD55)</f>
      </c>
      <c r="U54" s="471"/>
      <c r="V54" s="467"/>
      <c r="X54" s="461">
        <f t="shared" si="0"/>
        <v>129</v>
      </c>
    </row>
    <row r="55" spans="2:24" s="461" customFormat="1" ht="19.5" customHeight="1">
      <c r="B55" s="462"/>
      <c r="C55" s="472">
        <f>IF('[1]BASE'!C56="","",'[1]BASE'!C56)</f>
        <v>40</v>
      </c>
      <c r="D55" s="472">
        <f>IF('[1]BASE'!D56="","",'[1]BASE'!D56)</f>
        <v>1410</v>
      </c>
      <c r="E55" s="472" t="str">
        <f>IF('[1]BASE'!E56="","",'[1]BASE'!E56)</f>
        <v>MERCEDES B.A. - LUJAN</v>
      </c>
      <c r="F55" s="472">
        <f>IF('[1]BASE'!F56="","",'[1]BASE'!F56)</f>
        <v>132</v>
      </c>
      <c r="G55" s="473">
        <f>IF('[1]BASE'!G56="","",'[1]BASE'!G56)</f>
        <v>41.3</v>
      </c>
      <c r="H55" s="473" t="str">
        <f>IF('[1]BASE'!H56="","",'[1]BASE'!H56)</f>
        <v>B</v>
      </c>
      <c r="I55" s="474">
        <f>IF('[1]BASE'!CS56="","",'[1]BASE'!CS56)</f>
      </c>
      <c r="J55" s="474">
        <f>IF('[1]BASE'!CT56="","",'[1]BASE'!CT56)</f>
      </c>
      <c r="K55" s="474">
        <f>IF('[1]BASE'!CU56="","",'[1]BASE'!CU56)</f>
      </c>
      <c r="L55" s="474">
        <f>IF('[1]BASE'!CV56="","",'[1]BASE'!CV56)</f>
        <v>1</v>
      </c>
      <c r="M55" s="474">
        <f>IF('[1]BASE'!CW56="","",'[1]BASE'!CW56)</f>
      </c>
      <c r="N55" s="474">
        <f>IF('[1]BASE'!CX56="","",'[1]BASE'!CX56)</f>
      </c>
      <c r="O55" s="474">
        <f>IF('[1]BASE'!CY56="","",'[1]BASE'!CY56)</f>
      </c>
      <c r="P55" s="474">
        <f>IF('[1]BASE'!CZ56="","",'[1]BASE'!CZ56)</f>
      </c>
      <c r="Q55" s="474">
        <f>IF('[1]BASE'!DA56="","",'[1]BASE'!DA56)</f>
      </c>
      <c r="R55" s="474">
        <f>IF('[1]BASE'!DB56="","",'[1]BASE'!DB56)</f>
      </c>
      <c r="S55" s="474">
        <f>IF('[1]BASE'!DC56="","",'[1]BASE'!DC56)</f>
      </c>
      <c r="T55" s="474">
        <f>IF('[1]BASE'!DD56="","",'[1]BASE'!DD56)</f>
      </c>
      <c r="U55" s="471"/>
      <c r="V55" s="467"/>
      <c r="X55" s="461">
        <f t="shared" si="0"/>
        <v>41.3</v>
      </c>
    </row>
    <row r="56" spans="2:24" s="461" customFormat="1" ht="19.5" customHeight="1">
      <c r="B56" s="462"/>
      <c r="C56" s="475">
        <f>IF('[1]BASE'!C57="","",'[1]BASE'!C57)</f>
        <v>41</v>
      </c>
      <c r="D56" s="475">
        <f>IF('[1]BASE'!D57="","",'[1]BASE'!D57)</f>
        <v>1529</v>
      </c>
      <c r="E56" s="475" t="str">
        <f>IF('[1]BASE'!E57="","",'[1]BASE'!E57)</f>
        <v>MIRAMAR - NECOCHEA</v>
      </c>
      <c r="F56" s="475">
        <f>IF('[1]BASE'!F57="","",'[1]BASE'!F57)</f>
        <v>132</v>
      </c>
      <c r="G56" s="476">
        <f>IF('[1]BASE'!G57="","",'[1]BASE'!G57)</f>
        <v>97.5</v>
      </c>
      <c r="H56" s="476" t="str">
        <f>IF('[1]BASE'!H57="","",'[1]BASE'!H57)</f>
        <v>A</v>
      </c>
      <c r="I56" s="474">
        <f>IF('[1]BASE'!CS57="","",'[1]BASE'!CS57)</f>
      </c>
      <c r="J56" s="474">
        <f>IF('[1]BASE'!CT57="","",'[1]BASE'!CT57)</f>
      </c>
      <c r="K56" s="474">
        <f>IF('[1]BASE'!CU57="","",'[1]BASE'!CU57)</f>
      </c>
      <c r="L56" s="474">
        <f>IF('[1]BASE'!CV57="","",'[1]BASE'!CV57)</f>
      </c>
      <c r="M56" s="474">
        <f>IF('[1]BASE'!CW57="","",'[1]BASE'!CW57)</f>
      </c>
      <c r="N56" s="474">
        <f>IF('[1]BASE'!CX57="","",'[1]BASE'!CX57)</f>
      </c>
      <c r="O56" s="474">
        <f>IF('[1]BASE'!CY57="","",'[1]BASE'!CY57)</f>
      </c>
      <c r="P56" s="474">
        <f>IF('[1]BASE'!CZ57="","",'[1]BASE'!CZ57)</f>
        <v>1</v>
      </c>
      <c r="Q56" s="474">
        <f>IF('[1]BASE'!DA57="","",'[1]BASE'!DA57)</f>
      </c>
      <c r="R56" s="474">
        <f>IF('[1]BASE'!DB57="","",'[1]BASE'!DB57)</f>
      </c>
      <c r="S56" s="474">
        <f>IF('[1]BASE'!DC57="","",'[1]BASE'!DC57)</f>
      </c>
      <c r="T56" s="474">
        <f>IF('[1]BASE'!DD57="","",'[1]BASE'!DD57)</f>
      </c>
      <c r="U56" s="471"/>
      <c r="V56" s="467"/>
      <c r="X56" s="461">
        <f t="shared" si="0"/>
        <v>97.5</v>
      </c>
    </row>
    <row r="57" spans="2:24" s="461" customFormat="1" ht="19.5" customHeight="1">
      <c r="B57" s="462"/>
      <c r="C57" s="472">
        <f>IF('[1]BASE'!C58="","",'[1]BASE'!C58)</f>
        <v>42</v>
      </c>
      <c r="D57" s="472">
        <f>IF('[1]BASE'!D58="","",'[1]BASE'!D58)</f>
        <v>1417</v>
      </c>
      <c r="E57" s="472" t="str">
        <f>IF('[1]BASE'!E58="","",'[1]BASE'!E58)</f>
        <v>MONTE - CHASCOMUS</v>
      </c>
      <c r="F57" s="472">
        <f>IF('[1]BASE'!F58="","",'[1]BASE'!F58)</f>
        <v>132</v>
      </c>
      <c r="G57" s="473">
        <f>IF('[1]BASE'!G58="","",'[1]BASE'!G58)</f>
        <v>114</v>
      </c>
      <c r="H57" s="473" t="str">
        <f>IF('[1]BASE'!H58="","",'[1]BASE'!H58)</f>
        <v>C</v>
      </c>
      <c r="I57" s="474">
        <f>IF('[1]BASE'!CS58="","",'[1]BASE'!CS58)</f>
      </c>
      <c r="J57" s="474">
        <f>IF('[1]BASE'!CT58="","",'[1]BASE'!CT58)</f>
        <v>1</v>
      </c>
      <c r="K57" s="474">
        <f>IF('[1]BASE'!CU58="","",'[1]BASE'!CU58)</f>
      </c>
      <c r="L57" s="474">
        <f>IF('[1]BASE'!CV58="","",'[1]BASE'!CV58)</f>
      </c>
      <c r="M57" s="474">
        <f>IF('[1]BASE'!CW58="","",'[1]BASE'!CW58)</f>
      </c>
      <c r="N57" s="474">
        <f>IF('[1]BASE'!CX58="","",'[1]BASE'!CX58)</f>
      </c>
      <c r="O57" s="474">
        <f>IF('[1]BASE'!CY58="","",'[1]BASE'!CY58)</f>
      </c>
      <c r="P57" s="474">
        <f>IF('[1]BASE'!CZ58="","",'[1]BASE'!CZ58)</f>
      </c>
      <c r="Q57" s="474">
        <f>IF('[1]BASE'!DA58="","",'[1]BASE'!DA58)</f>
      </c>
      <c r="R57" s="474">
        <f>IF('[1]BASE'!DB58="","",'[1]BASE'!DB58)</f>
      </c>
      <c r="S57" s="474">
        <f>IF('[1]BASE'!DC58="","",'[1]BASE'!DC58)</f>
      </c>
      <c r="T57" s="474">
        <f>IF('[1]BASE'!DD58="","",'[1]BASE'!DD58)</f>
      </c>
      <c r="U57" s="471"/>
      <c r="V57" s="467"/>
      <c r="X57" s="461">
        <f t="shared" si="0"/>
        <v>114</v>
      </c>
    </row>
    <row r="58" spans="2:24" s="461" customFormat="1" ht="19.5" customHeight="1">
      <c r="B58" s="462"/>
      <c r="C58" s="475">
        <f>IF('[1]BASE'!C59="","",'[1]BASE'!C59)</f>
        <v>43</v>
      </c>
      <c r="D58" s="475">
        <f>IF('[1]BASE'!D59="","",'[1]BASE'!D59)</f>
        <v>1545</v>
      </c>
      <c r="E58" s="475" t="str">
        <f>IF('[1]BASE'!E59="","",'[1]BASE'!E59)</f>
        <v>NORTE II - PETROQ. BAHIA BLANCA</v>
      </c>
      <c r="F58" s="475">
        <f>IF('[1]BASE'!F59="","",'[1]BASE'!F59)</f>
        <v>132</v>
      </c>
      <c r="G58" s="476">
        <f>IF('[1]BASE'!G59="","",'[1]BASE'!G59)</f>
        <v>30</v>
      </c>
      <c r="H58" s="476" t="str">
        <f>IF('[1]BASE'!H59="","",'[1]BASE'!H59)</f>
        <v>C</v>
      </c>
      <c r="I58" s="474">
        <f>IF('[1]BASE'!CS59="","",'[1]BASE'!CS59)</f>
      </c>
      <c r="J58" s="474">
        <f>IF('[1]BASE'!CT59="","",'[1]BASE'!CT59)</f>
      </c>
      <c r="K58" s="474">
        <f>IF('[1]BASE'!CU59="","",'[1]BASE'!CU59)</f>
      </c>
      <c r="L58" s="474">
        <f>IF('[1]BASE'!CV59="","",'[1]BASE'!CV59)</f>
      </c>
      <c r="M58" s="474">
        <f>IF('[1]BASE'!CW59="","",'[1]BASE'!CW59)</f>
      </c>
      <c r="N58" s="474">
        <f>IF('[1]BASE'!CX59="","",'[1]BASE'!CX59)</f>
      </c>
      <c r="O58" s="474">
        <f>IF('[1]BASE'!CY59="","",'[1]BASE'!CY59)</f>
      </c>
      <c r="P58" s="474">
        <f>IF('[1]BASE'!CZ59="","",'[1]BASE'!CZ59)</f>
        <v>1</v>
      </c>
      <c r="Q58" s="474">
        <f>IF('[1]BASE'!DA59="","",'[1]BASE'!DA59)</f>
      </c>
      <c r="R58" s="474">
        <f>IF('[1]BASE'!DB59="","",'[1]BASE'!DB59)</f>
      </c>
      <c r="S58" s="474">
        <f>IF('[1]BASE'!DC59="","",'[1]BASE'!DC59)</f>
      </c>
      <c r="T58" s="474">
        <f>IF('[1]BASE'!DD59="","",'[1]BASE'!DD59)</f>
        <v>1</v>
      </c>
      <c r="U58" s="471"/>
      <c r="V58" s="467"/>
      <c r="X58" s="461">
        <f t="shared" si="0"/>
        <v>30</v>
      </c>
    </row>
    <row r="59" spans="2:24" s="461" customFormat="1" ht="19.5" customHeight="1">
      <c r="B59" s="462"/>
      <c r="C59" s="472">
        <f>IF('[1]BASE'!C60="","",'[1]BASE'!C60)</f>
        <v>44</v>
      </c>
      <c r="D59" s="472">
        <f>IF('[1]BASE'!D60="","",'[1]BASE'!D60)</f>
        <v>2648</v>
      </c>
      <c r="E59" s="472" t="str">
        <f>IF('[1]BASE'!E60="","",'[1]BASE'!E60)</f>
        <v>NUEVA CAMPANA - SIDERCA 1</v>
      </c>
      <c r="F59" s="472">
        <f>IF('[1]BASE'!F60="","",'[1]BASE'!F60)</f>
        <v>132</v>
      </c>
      <c r="G59" s="473">
        <f>IF('[1]BASE'!G60="","",'[1]BASE'!G60)</f>
        <v>3.2</v>
      </c>
      <c r="H59" s="473" t="str">
        <f>IF('[1]BASE'!H60="","",'[1]BASE'!H60)</f>
        <v>C</v>
      </c>
      <c r="I59" s="474">
        <f>IF('[1]BASE'!CS60="","",'[1]BASE'!CS60)</f>
      </c>
      <c r="J59" s="474">
        <f>IF('[1]BASE'!CT60="","",'[1]BASE'!CT60)</f>
      </c>
      <c r="K59" s="474">
        <f>IF('[1]BASE'!CU60="","",'[1]BASE'!CU60)</f>
        <v>1</v>
      </c>
      <c r="L59" s="474">
        <f>IF('[1]BASE'!CV60="","",'[1]BASE'!CV60)</f>
      </c>
      <c r="M59" s="474">
        <f>IF('[1]BASE'!CW60="","",'[1]BASE'!CW60)</f>
      </c>
      <c r="N59" s="474">
        <f>IF('[1]BASE'!CX60="","",'[1]BASE'!CX60)</f>
      </c>
      <c r="O59" s="474">
        <f>IF('[1]BASE'!CY60="","",'[1]BASE'!CY60)</f>
      </c>
      <c r="P59" s="474">
        <f>IF('[1]BASE'!CZ60="","",'[1]BASE'!CZ60)</f>
      </c>
      <c r="Q59" s="474">
        <f>IF('[1]BASE'!DA60="","",'[1]BASE'!DA60)</f>
      </c>
      <c r="R59" s="474">
        <f>IF('[1]BASE'!DB60="","",'[1]BASE'!DB60)</f>
      </c>
      <c r="S59" s="474">
        <f>IF('[1]BASE'!DC60="","",'[1]BASE'!DC60)</f>
      </c>
      <c r="T59" s="474">
        <f>IF('[1]BASE'!DD60="","",'[1]BASE'!DD60)</f>
      </c>
      <c r="U59" s="471"/>
      <c r="V59" s="467"/>
      <c r="X59" s="461">
        <f t="shared" si="0"/>
        <v>3.2</v>
      </c>
    </row>
    <row r="60" spans="2:24" s="461" customFormat="1" ht="19.5" customHeight="1">
      <c r="B60" s="462"/>
      <c r="C60" s="475">
        <f>IF('[1]BASE'!C61="","",'[1]BASE'!C61)</f>
        <v>45</v>
      </c>
      <c r="D60" s="475" t="str">
        <f>IF('[1]BASE'!D61="","",'[1]BASE'!D61)</f>
        <v>CE-000</v>
      </c>
      <c r="E60" s="475" t="str">
        <f>IF('[1]BASE'!E61="","",'[1]BASE'!E61)</f>
        <v>NUEVA CAMPANA - ZARATE</v>
      </c>
      <c r="F60" s="475">
        <f>IF('[1]BASE'!F61="","",'[1]BASE'!F61)</f>
        <v>132</v>
      </c>
      <c r="G60" s="476">
        <f>IF('[1]BASE'!G61="","",'[1]BASE'!G61)</f>
        <v>10.6</v>
      </c>
      <c r="H60" s="476" t="str">
        <f>IF('[1]BASE'!H61="","",'[1]BASE'!H61)</f>
        <v>C</v>
      </c>
      <c r="I60" s="474" t="str">
        <f>IF('[1]BASE'!CS61="","",'[1]BASE'!CS61)</f>
        <v>XXXX</v>
      </c>
      <c r="J60" s="474" t="str">
        <f>IF('[1]BASE'!CT61="","",'[1]BASE'!CT61)</f>
        <v>XXXX</v>
      </c>
      <c r="K60" s="474" t="str">
        <f>IF('[1]BASE'!CU61="","",'[1]BASE'!CU61)</f>
        <v>XXXX</v>
      </c>
      <c r="L60" s="474" t="str">
        <f>IF('[1]BASE'!CV61="","",'[1]BASE'!CV61)</f>
        <v>XXXX</v>
      </c>
      <c r="M60" s="474" t="str">
        <f>IF('[1]BASE'!CW61="","",'[1]BASE'!CW61)</f>
        <v>XXXX</v>
      </c>
      <c r="N60" s="474" t="str">
        <f>IF('[1]BASE'!CX61="","",'[1]BASE'!CX61)</f>
        <v>XXXX</v>
      </c>
      <c r="O60" s="474" t="str">
        <f>IF('[1]BASE'!CY61="","",'[1]BASE'!CY61)</f>
        <v>XXXX</v>
      </c>
      <c r="P60" s="474" t="str">
        <f>IF('[1]BASE'!CZ61="","",'[1]BASE'!CZ61)</f>
        <v>XXXX</v>
      </c>
      <c r="Q60" s="474" t="str">
        <f>IF('[1]BASE'!DA61="","",'[1]BASE'!DA61)</f>
        <v>XXXX</v>
      </c>
      <c r="R60" s="474" t="str">
        <f>IF('[1]BASE'!DB61="","",'[1]BASE'!DB61)</f>
        <v>XXXX</v>
      </c>
      <c r="S60" s="474" t="str">
        <f>IF('[1]BASE'!DC61="","",'[1]BASE'!DC61)</f>
        <v>XXXX</v>
      </c>
      <c r="T60" s="474" t="str">
        <f>IF('[1]BASE'!DD61="","",'[1]BASE'!DD61)</f>
        <v>XXXX</v>
      </c>
      <c r="U60" s="471"/>
      <c r="V60" s="467"/>
      <c r="X60" s="461">
        <f t="shared" si="0"/>
        <v>0</v>
      </c>
    </row>
    <row r="61" spans="2:24" s="461" customFormat="1" ht="19.5" customHeight="1">
      <c r="B61" s="462"/>
      <c r="C61" s="472">
        <f>IF('[1]BASE'!C62="","",'[1]BASE'!C62)</f>
        <v>46</v>
      </c>
      <c r="D61" s="472">
        <f>IF('[1]BASE'!D62="","",'[1]BASE'!D62)</f>
        <v>1433</v>
      </c>
      <c r="E61" s="472" t="str">
        <f>IF('[1]BASE'!E62="","",'[1]BASE'!E62)</f>
        <v>NUEVA CAMPANA - SIDERCA "0"</v>
      </c>
      <c r="F61" s="472">
        <f>IF('[1]BASE'!F62="","",'[1]BASE'!F62)</f>
        <v>132</v>
      </c>
      <c r="G61" s="473">
        <f>IF('[1]BASE'!G62="","",'[1]BASE'!G62)</f>
        <v>2.2</v>
      </c>
      <c r="H61" s="473" t="str">
        <f>IF('[1]BASE'!H62="","",'[1]BASE'!H62)</f>
        <v>C</v>
      </c>
      <c r="I61" s="474">
        <f>IF('[1]BASE'!CS62="","",'[1]BASE'!CS62)</f>
      </c>
      <c r="J61" s="474">
        <f>IF('[1]BASE'!CT62="","",'[1]BASE'!CT62)</f>
      </c>
      <c r="K61" s="474">
        <f>IF('[1]BASE'!CU62="","",'[1]BASE'!CU62)</f>
      </c>
      <c r="L61" s="474">
        <f>IF('[1]BASE'!CV62="","",'[1]BASE'!CV62)</f>
      </c>
      <c r="M61" s="474">
        <f>IF('[1]BASE'!CW62="","",'[1]BASE'!CW62)</f>
      </c>
      <c r="N61" s="474">
        <f>IF('[1]BASE'!CX62="","",'[1]BASE'!CX62)</f>
      </c>
      <c r="O61" s="474">
        <f>IF('[1]BASE'!CY62="","",'[1]BASE'!CY62)</f>
      </c>
      <c r="P61" s="474">
        <f>IF('[1]BASE'!CZ62="","",'[1]BASE'!CZ62)</f>
      </c>
      <c r="Q61" s="474">
        <f>IF('[1]BASE'!DA62="","",'[1]BASE'!DA62)</f>
      </c>
      <c r="R61" s="474">
        <f>IF('[1]BASE'!DB62="","",'[1]BASE'!DB62)</f>
      </c>
      <c r="S61" s="474">
        <f>IF('[1]BASE'!DC62="","",'[1]BASE'!DC62)</f>
      </c>
      <c r="T61" s="474">
        <f>IF('[1]BASE'!DD62="","",'[1]BASE'!DD62)</f>
      </c>
      <c r="U61" s="471"/>
      <c r="V61" s="467"/>
      <c r="X61" s="461">
        <f t="shared" si="0"/>
        <v>2.2</v>
      </c>
    </row>
    <row r="62" spans="2:24" s="461" customFormat="1" ht="19.5" customHeight="1">
      <c r="B62" s="462"/>
      <c r="C62" s="475">
        <f>IF('[1]BASE'!C63="","",'[1]BASE'!C63)</f>
        <v>47</v>
      </c>
      <c r="D62" s="475">
        <f>IF('[1]BASE'!D63="","",'[1]BASE'!D63)</f>
        <v>1450</v>
      </c>
      <c r="E62" s="475" t="str">
        <f>IF('[1]BASE'!E63="","",'[1]BASE'!E63)</f>
        <v>OLAVARRIA - AZUL</v>
      </c>
      <c r="F62" s="475">
        <f>IF('[1]BASE'!F63="","",'[1]BASE'!F63)</f>
        <v>132</v>
      </c>
      <c r="G62" s="476">
        <f>IF('[1]BASE'!G63="","",'[1]BASE'!G63)</f>
        <v>51.4</v>
      </c>
      <c r="H62" s="476" t="str">
        <f>IF('[1]BASE'!H63="","",'[1]BASE'!H63)</f>
        <v>C</v>
      </c>
      <c r="I62" s="474">
        <f>IF('[1]BASE'!CS63="","",'[1]BASE'!CS63)</f>
      </c>
      <c r="J62" s="474">
        <f>IF('[1]BASE'!CT63="","",'[1]BASE'!CT63)</f>
      </c>
      <c r="K62" s="474">
        <f>IF('[1]BASE'!CU63="","",'[1]BASE'!CU63)</f>
      </c>
      <c r="L62" s="474">
        <f>IF('[1]BASE'!CV63="","",'[1]BASE'!CV63)</f>
      </c>
      <c r="M62" s="474">
        <f>IF('[1]BASE'!CW63="","",'[1]BASE'!CW63)</f>
      </c>
      <c r="N62" s="474">
        <f>IF('[1]BASE'!CX63="","",'[1]BASE'!CX63)</f>
      </c>
      <c r="O62" s="474">
        <f>IF('[1]BASE'!CY63="","",'[1]BASE'!CY63)</f>
      </c>
      <c r="P62" s="474">
        <f>IF('[1]BASE'!CZ63="","",'[1]BASE'!CZ63)</f>
      </c>
      <c r="Q62" s="474">
        <f>IF('[1]BASE'!DA63="","",'[1]BASE'!DA63)</f>
        <v>1</v>
      </c>
      <c r="R62" s="474">
        <f>IF('[1]BASE'!DB63="","",'[1]BASE'!DB63)</f>
      </c>
      <c r="S62" s="474">
        <f>IF('[1]BASE'!DC63="","",'[1]BASE'!DC63)</f>
      </c>
      <c r="T62" s="474">
        <f>IF('[1]BASE'!DD63="","",'[1]BASE'!DD63)</f>
        <v>1</v>
      </c>
      <c r="U62" s="471"/>
      <c r="V62" s="467"/>
      <c r="X62" s="461">
        <f t="shared" si="0"/>
        <v>51.4</v>
      </c>
    </row>
    <row r="63" spans="2:24" s="461" customFormat="1" ht="19.5" customHeight="1">
      <c r="B63" s="462"/>
      <c r="C63" s="472">
        <f>IF('[1]BASE'!C64="","",'[1]BASE'!C64)</f>
        <v>48</v>
      </c>
      <c r="D63" s="472" t="str">
        <f>IF('[1]BASE'!D64="","",'[1]BASE'!D64)</f>
        <v>CE-000</v>
      </c>
      <c r="E63" s="472" t="str">
        <f>IF('[1]BASE'!E64="","",'[1]BASE'!E64)</f>
        <v>OLAVARRIA - GONZALEZ CHAVEZ</v>
      </c>
      <c r="F63" s="472">
        <f>IF('[1]BASE'!F64="","",'[1]BASE'!F64)</f>
        <v>132</v>
      </c>
      <c r="G63" s="473">
        <f>IF('[1]BASE'!G64="","",'[1]BASE'!G64)</f>
        <v>152</v>
      </c>
      <c r="H63" s="473" t="str">
        <f>IF('[1]BASE'!H64="","",'[1]BASE'!H64)</f>
        <v>C</v>
      </c>
      <c r="I63" s="474" t="str">
        <f>IF('[1]BASE'!CS64="","",'[1]BASE'!CS64)</f>
        <v>XXXX</v>
      </c>
      <c r="J63" s="474" t="str">
        <f>IF('[1]BASE'!CT64="","",'[1]BASE'!CT64)</f>
        <v>XXXX</v>
      </c>
      <c r="K63" s="474" t="str">
        <f>IF('[1]BASE'!CU64="","",'[1]BASE'!CU64)</f>
        <v>XXXX</v>
      </c>
      <c r="L63" s="474" t="str">
        <f>IF('[1]BASE'!CV64="","",'[1]BASE'!CV64)</f>
        <v>XXXX</v>
      </c>
      <c r="M63" s="474" t="str">
        <f>IF('[1]BASE'!CW64="","",'[1]BASE'!CW64)</f>
        <v>XXXX</v>
      </c>
      <c r="N63" s="474" t="str">
        <f>IF('[1]BASE'!CX64="","",'[1]BASE'!CX64)</f>
        <v>XXXX</v>
      </c>
      <c r="O63" s="474" t="str">
        <f>IF('[1]BASE'!CY64="","",'[1]BASE'!CY64)</f>
        <v>XXXX</v>
      </c>
      <c r="P63" s="474" t="str">
        <f>IF('[1]BASE'!CZ64="","",'[1]BASE'!CZ64)</f>
        <v>XXXX</v>
      </c>
      <c r="Q63" s="474" t="str">
        <f>IF('[1]BASE'!DA64="","",'[1]BASE'!DA64)</f>
        <v>XXXX</v>
      </c>
      <c r="R63" s="474" t="str">
        <f>IF('[1]BASE'!DB64="","",'[1]BASE'!DB64)</f>
        <v>XXXX</v>
      </c>
      <c r="S63" s="474" t="str">
        <f>IF('[1]BASE'!DC64="","",'[1]BASE'!DC64)</f>
        <v>XXXX</v>
      </c>
      <c r="T63" s="474" t="str">
        <f>IF('[1]BASE'!DD64="","",'[1]BASE'!DD64)</f>
        <v>XXXX</v>
      </c>
      <c r="U63" s="471"/>
      <c r="V63" s="467"/>
      <c r="X63" s="461">
        <f t="shared" si="0"/>
        <v>0</v>
      </c>
    </row>
    <row r="64" spans="2:24" s="461" customFormat="1" ht="19.5" customHeight="1">
      <c r="B64" s="462"/>
      <c r="C64" s="475">
        <f>IF('[1]BASE'!C65="","",'[1]BASE'!C65)</f>
        <v>49</v>
      </c>
      <c r="D64" s="475">
        <f>IF('[1]BASE'!D65="","",'[1]BASE'!D65)</f>
        <v>1446</v>
      </c>
      <c r="E64" s="475" t="str">
        <f>IF('[1]BASE'!E65="","",'[1]BASE'!E65)</f>
        <v>OLAVARRIA - HENDERSON</v>
      </c>
      <c r="F64" s="475">
        <f>IF('[1]BASE'!F65="","",'[1]BASE'!F65)</f>
        <v>132</v>
      </c>
      <c r="G64" s="476">
        <f>IF('[1]BASE'!G65="","",'[1]BASE'!G65)</f>
        <v>120.6</v>
      </c>
      <c r="H64" s="476" t="str">
        <f>IF('[1]BASE'!H65="","",'[1]BASE'!H65)</f>
        <v>C</v>
      </c>
      <c r="I64" s="474">
        <f>IF('[1]BASE'!CS65="","",'[1]BASE'!CS65)</f>
      </c>
      <c r="J64" s="474">
        <f>IF('[1]BASE'!CT65="","",'[1]BASE'!CT65)</f>
      </c>
      <c r="K64" s="474">
        <f>IF('[1]BASE'!CU65="","",'[1]BASE'!CU65)</f>
        <v>1</v>
      </c>
      <c r="L64" s="474">
        <f>IF('[1]BASE'!CV65="","",'[1]BASE'!CV65)</f>
      </c>
      <c r="M64" s="474">
        <f>IF('[1]BASE'!CW65="","",'[1]BASE'!CW65)</f>
      </c>
      <c r="N64" s="474">
        <f>IF('[1]BASE'!CX65="","",'[1]BASE'!CX65)</f>
        <v>1</v>
      </c>
      <c r="O64" s="474">
        <f>IF('[1]BASE'!CY65="","",'[1]BASE'!CY65)</f>
      </c>
      <c r="P64" s="474">
        <f>IF('[1]BASE'!CZ65="","",'[1]BASE'!CZ65)</f>
      </c>
      <c r="Q64" s="474">
        <f>IF('[1]BASE'!DA65="","",'[1]BASE'!DA65)</f>
      </c>
      <c r="R64" s="474">
        <f>IF('[1]BASE'!DB65="","",'[1]BASE'!DB65)</f>
      </c>
      <c r="S64" s="474">
        <f>IF('[1]BASE'!DC65="","",'[1]BASE'!DC65)</f>
        <v>1</v>
      </c>
      <c r="T64" s="474">
        <f>IF('[1]BASE'!DD65="","",'[1]BASE'!DD65)</f>
      </c>
      <c r="U64" s="471"/>
      <c r="V64" s="467"/>
      <c r="X64" s="461">
        <f t="shared" si="0"/>
        <v>120.6</v>
      </c>
    </row>
    <row r="65" spans="2:24" s="461" customFormat="1" ht="19.5" customHeight="1">
      <c r="B65" s="462"/>
      <c r="C65" s="472">
        <f>IF('[1]BASE'!C66="","",'[1]BASE'!C66)</f>
        <v>50</v>
      </c>
      <c r="D65" s="472" t="str">
        <f>IF('[1]BASE'!D66="","",'[1]BASE'!D66)</f>
        <v>CE-000</v>
      </c>
      <c r="E65" s="472" t="str">
        <f>IF('[1]BASE'!E66="","",'[1]BASE'!E66)</f>
        <v>OLAVARRIA - LAPRIDA</v>
      </c>
      <c r="F65" s="472">
        <f>IF('[1]BASE'!F66="","",'[1]BASE'!F66)</f>
        <v>132</v>
      </c>
      <c r="G65" s="473">
        <f>IF('[1]BASE'!G66="","",'[1]BASE'!G66)</f>
        <v>99.7</v>
      </c>
      <c r="H65" s="473" t="str">
        <f>IF('[1]BASE'!H66="","",'[1]BASE'!H66)</f>
        <v>C</v>
      </c>
      <c r="I65" s="474">
        <f>IF('[1]BASE'!CS66="","",'[1]BASE'!CS66)</f>
      </c>
      <c r="J65" s="474">
        <f>IF('[1]BASE'!CT66="","",'[1]BASE'!CT66)</f>
      </c>
      <c r="K65" s="474">
        <f>IF('[1]BASE'!CU66="","",'[1]BASE'!CU66)</f>
      </c>
      <c r="L65" s="474">
        <f>IF('[1]BASE'!CV66="","",'[1]BASE'!CV66)</f>
      </c>
      <c r="M65" s="474">
        <f>IF('[1]BASE'!CW66="","",'[1]BASE'!CW66)</f>
      </c>
      <c r="N65" s="474">
        <f>IF('[1]BASE'!CX66="","",'[1]BASE'!CX66)</f>
      </c>
      <c r="O65" s="474">
        <f>IF('[1]BASE'!CY66="","",'[1]BASE'!CY66)</f>
      </c>
      <c r="P65" s="474">
        <f>IF('[1]BASE'!CZ66="","",'[1]BASE'!CZ66)</f>
      </c>
      <c r="Q65" s="474">
        <f>IF('[1]BASE'!DA66="","",'[1]BASE'!DA66)</f>
      </c>
      <c r="R65" s="474">
        <f>IF('[1]BASE'!DB66="","",'[1]BASE'!DB66)</f>
      </c>
      <c r="S65" s="474">
        <f>IF('[1]BASE'!DC66="","",'[1]BASE'!DC66)</f>
      </c>
      <c r="T65" s="474">
        <f>IF('[1]BASE'!DD66="","",'[1]BASE'!DD66)</f>
      </c>
      <c r="U65" s="471"/>
      <c r="V65" s="467"/>
      <c r="X65" s="461">
        <f t="shared" si="0"/>
        <v>99.7</v>
      </c>
    </row>
    <row r="66" spans="2:24" s="461" customFormat="1" ht="19.5" customHeight="1">
      <c r="B66" s="462"/>
      <c r="C66" s="475">
        <f>IF('[1]BASE'!C67="","",'[1]BASE'!C67)</f>
        <v>51</v>
      </c>
      <c r="D66" s="475">
        <f>IF('[1]BASE'!D67="","",'[1]BASE'!D67)</f>
        <v>1449</v>
      </c>
      <c r="E66" s="475" t="str">
        <f>IF('[1]BASE'!E67="","",'[1]BASE'!E67)</f>
        <v>OLAVARRIA - TANDIL</v>
      </c>
      <c r="F66" s="475">
        <f>IF('[1]BASE'!F67="","",'[1]BASE'!F67)</f>
        <v>132</v>
      </c>
      <c r="G66" s="476">
        <f>IF('[1]BASE'!G67="","",'[1]BASE'!G67)</f>
        <v>133.2</v>
      </c>
      <c r="H66" s="476" t="str">
        <f>IF('[1]BASE'!H67="","",'[1]BASE'!H67)</f>
        <v>A</v>
      </c>
      <c r="I66" s="474">
        <f>IF('[1]BASE'!CS67="","",'[1]BASE'!CS67)</f>
      </c>
      <c r="J66" s="474">
        <f>IF('[1]BASE'!CT67="","",'[1]BASE'!CT67)</f>
      </c>
      <c r="K66" s="474">
        <f>IF('[1]BASE'!CU67="","",'[1]BASE'!CU67)</f>
      </c>
      <c r="L66" s="474">
        <f>IF('[1]BASE'!CV67="","",'[1]BASE'!CV67)</f>
      </c>
      <c r="M66" s="474">
        <f>IF('[1]BASE'!CW67="","",'[1]BASE'!CW67)</f>
      </c>
      <c r="N66" s="474">
        <f>IF('[1]BASE'!CX67="","",'[1]BASE'!CX67)</f>
      </c>
      <c r="O66" s="474">
        <f>IF('[1]BASE'!CY67="","",'[1]BASE'!CY67)</f>
        <v>1</v>
      </c>
      <c r="P66" s="474">
        <f>IF('[1]BASE'!CZ67="","",'[1]BASE'!CZ67)</f>
      </c>
      <c r="Q66" s="474">
        <f>IF('[1]BASE'!DA67="","",'[1]BASE'!DA67)</f>
      </c>
      <c r="R66" s="474">
        <f>IF('[1]BASE'!DB67="","",'[1]BASE'!DB67)</f>
      </c>
      <c r="S66" s="474">
        <f>IF('[1]BASE'!DC67="","",'[1]BASE'!DC67)</f>
      </c>
      <c r="T66" s="474">
        <f>IF('[1]BASE'!DD67="","",'[1]BASE'!DD67)</f>
      </c>
      <c r="U66" s="471"/>
      <c r="V66" s="467"/>
      <c r="X66" s="461">
        <f t="shared" si="0"/>
        <v>133.2</v>
      </c>
    </row>
    <row r="67" spans="2:24" s="461" customFormat="1" ht="19.5" customHeight="1">
      <c r="B67" s="462"/>
      <c r="C67" s="472">
        <f>IF('[1]BASE'!C68="","",'[1]BASE'!C68)</f>
        <v>52</v>
      </c>
      <c r="D67" s="472">
        <f>IF('[1]BASE'!D68="","",'[1]BASE'!D68)</f>
        <v>1451</v>
      </c>
      <c r="E67" s="472" t="str">
        <f>IF('[1]BASE'!E68="","",'[1]BASE'!E68)</f>
        <v>OLAVARRIA VIEJA - OLAVARRIA</v>
      </c>
      <c r="F67" s="472">
        <f>IF('[1]BASE'!F68="","",'[1]BASE'!F68)</f>
        <v>132</v>
      </c>
      <c r="G67" s="473">
        <f>IF('[1]BASE'!G68="","",'[1]BASE'!G68)</f>
        <v>31.2</v>
      </c>
      <c r="H67" s="473" t="str">
        <f>IF('[1]BASE'!H68="","",'[1]BASE'!H68)</f>
        <v>C</v>
      </c>
      <c r="I67" s="474">
        <f>IF('[1]BASE'!CS68="","",'[1]BASE'!CS68)</f>
      </c>
      <c r="J67" s="474">
        <f>IF('[1]BASE'!CT68="","",'[1]BASE'!CT68)</f>
      </c>
      <c r="K67" s="474">
        <f>IF('[1]BASE'!CU68="","",'[1]BASE'!CU68)</f>
      </c>
      <c r="L67" s="474">
        <f>IF('[1]BASE'!CV68="","",'[1]BASE'!CV68)</f>
      </c>
      <c r="M67" s="474">
        <f>IF('[1]BASE'!CW68="","",'[1]BASE'!CW68)</f>
      </c>
      <c r="N67" s="474">
        <f>IF('[1]BASE'!CX68="","",'[1]BASE'!CX68)</f>
      </c>
      <c r="O67" s="474">
        <f>IF('[1]BASE'!CY68="","",'[1]BASE'!CY68)</f>
      </c>
      <c r="P67" s="474">
        <f>IF('[1]BASE'!CZ68="","",'[1]BASE'!CZ68)</f>
      </c>
      <c r="Q67" s="474">
        <f>IF('[1]BASE'!DA68="","",'[1]BASE'!DA68)</f>
      </c>
      <c r="R67" s="474">
        <f>IF('[1]BASE'!DB68="","",'[1]BASE'!DB68)</f>
      </c>
      <c r="S67" s="474">
        <f>IF('[1]BASE'!DC68="","",'[1]BASE'!DC68)</f>
      </c>
      <c r="T67" s="474">
        <f>IF('[1]BASE'!DD68="","",'[1]BASE'!DD68)</f>
      </c>
      <c r="U67" s="471"/>
      <c r="V67" s="467"/>
      <c r="X67" s="461">
        <f t="shared" si="0"/>
        <v>31.2</v>
      </c>
    </row>
    <row r="68" spans="2:24" s="461" customFormat="1" ht="19.5" customHeight="1">
      <c r="B68" s="462"/>
      <c r="C68" s="475">
        <f>IF('[1]BASE'!C69="","",'[1]BASE'!C69)</f>
        <v>53</v>
      </c>
      <c r="D68" s="475">
        <f>IF('[1]BASE'!D69="","",'[1]BASE'!D69)</f>
        <v>1533</v>
      </c>
      <c r="E68" s="475" t="str">
        <f>IF('[1]BASE'!E69="","",'[1]BASE'!E69)</f>
        <v>P. LURO - C. PATAGONES</v>
      </c>
      <c r="F68" s="475">
        <f>IF('[1]BASE'!F69="","",'[1]BASE'!F69)</f>
        <v>132</v>
      </c>
      <c r="G68" s="476">
        <f>IF('[1]BASE'!G69="","",'[1]BASE'!G69)</f>
        <v>151</v>
      </c>
      <c r="H68" s="476" t="str">
        <f>IF('[1]BASE'!H69="","",'[1]BASE'!H69)</f>
        <v>C</v>
      </c>
      <c r="I68" s="474">
        <f>IF('[1]BASE'!CS69="","",'[1]BASE'!CS69)</f>
      </c>
      <c r="J68" s="474">
        <f>IF('[1]BASE'!CT69="","",'[1]BASE'!CT69)</f>
      </c>
      <c r="K68" s="474">
        <f>IF('[1]BASE'!CU69="","",'[1]BASE'!CU69)</f>
      </c>
      <c r="L68" s="474">
        <f>IF('[1]BASE'!CV69="","",'[1]BASE'!CV69)</f>
      </c>
      <c r="M68" s="474">
        <f>IF('[1]BASE'!CW69="","",'[1]BASE'!CW69)</f>
      </c>
      <c r="N68" s="474">
        <f>IF('[1]BASE'!CX69="","",'[1]BASE'!CX69)</f>
      </c>
      <c r="O68" s="474">
        <f>IF('[1]BASE'!CY69="","",'[1]BASE'!CY69)</f>
      </c>
      <c r="P68" s="474">
        <f>IF('[1]BASE'!CZ69="","",'[1]BASE'!CZ69)</f>
      </c>
      <c r="Q68" s="474">
        <f>IF('[1]BASE'!DA69="","",'[1]BASE'!DA69)</f>
      </c>
      <c r="R68" s="474">
        <f>IF('[1]BASE'!DB69="","",'[1]BASE'!DB69)</f>
      </c>
      <c r="S68" s="474">
        <f>IF('[1]BASE'!DC69="","",'[1]BASE'!DC69)</f>
      </c>
      <c r="T68" s="474">
        <f>IF('[1]BASE'!DD69="","",'[1]BASE'!DD69)</f>
      </c>
      <c r="U68" s="471"/>
      <c r="V68" s="467"/>
      <c r="X68" s="461">
        <f t="shared" si="0"/>
        <v>151</v>
      </c>
    </row>
    <row r="69" spans="2:24" s="461" customFormat="1" ht="19.5" customHeight="1">
      <c r="B69" s="462"/>
      <c r="C69" s="472">
        <f>IF('[1]BASE'!C70="","",'[1]BASE'!C70)</f>
        <v>54</v>
      </c>
      <c r="D69" s="472">
        <f>IF('[1]BASE'!D70="","",'[1]BASE'!D70)</f>
        <v>2740</v>
      </c>
      <c r="E69" s="472" t="str">
        <f>IF('[1]BASE'!E70="","",'[1]BASE'!E70)</f>
        <v>PERGAMINO - RAMALLO</v>
      </c>
      <c r="F69" s="472">
        <f>IF('[1]BASE'!F70="","",'[1]BASE'!F70)</f>
        <v>132</v>
      </c>
      <c r="G69" s="473">
        <f>IF('[1]BASE'!G70="","",'[1]BASE'!G70)</f>
        <v>66.8</v>
      </c>
      <c r="H69" s="473" t="str">
        <f>IF('[1]BASE'!H70="","",'[1]BASE'!H70)</f>
        <v>C</v>
      </c>
      <c r="I69" s="474">
        <f>IF('[1]BASE'!CS70="","",'[1]BASE'!CS70)</f>
      </c>
      <c r="J69" s="474">
        <f>IF('[1]BASE'!CT70="","",'[1]BASE'!CT70)</f>
      </c>
      <c r="K69" s="474">
        <f>IF('[1]BASE'!CU70="","",'[1]BASE'!CU70)</f>
      </c>
      <c r="L69" s="474">
        <f>IF('[1]BASE'!CV70="","",'[1]BASE'!CV70)</f>
      </c>
      <c r="M69" s="474">
        <f>IF('[1]BASE'!CW70="","",'[1]BASE'!CW70)</f>
      </c>
      <c r="N69" s="474">
        <f>IF('[1]BASE'!CX70="","",'[1]BASE'!CX70)</f>
      </c>
      <c r="O69" s="474">
        <f>IF('[1]BASE'!CY70="","",'[1]BASE'!CY70)</f>
      </c>
      <c r="P69" s="474">
        <f>IF('[1]BASE'!CZ70="","",'[1]BASE'!CZ70)</f>
      </c>
      <c r="Q69" s="474">
        <f>IF('[1]BASE'!DA70="","",'[1]BASE'!DA70)</f>
      </c>
      <c r="R69" s="474">
        <f>IF('[1]BASE'!DB70="","",'[1]BASE'!DB70)</f>
        <v>1</v>
      </c>
      <c r="S69" s="474">
        <f>IF('[1]BASE'!DC70="","",'[1]BASE'!DC70)</f>
      </c>
      <c r="T69" s="474">
        <f>IF('[1]BASE'!DD70="","",'[1]BASE'!DD70)</f>
      </c>
      <c r="U69" s="471"/>
      <c r="V69" s="467"/>
      <c r="X69" s="461">
        <f t="shared" si="0"/>
        <v>66.8</v>
      </c>
    </row>
    <row r="70" spans="2:24" s="461" customFormat="1" ht="19.5" customHeight="1">
      <c r="B70" s="462"/>
      <c r="C70" s="475">
        <f>IF('[1]BASE'!C71="","",'[1]BASE'!C71)</f>
        <v>55</v>
      </c>
      <c r="D70" s="475">
        <f>IF('[1]BASE'!D71="","",'[1]BASE'!D71)</f>
        <v>1420</v>
      </c>
      <c r="E70" s="475" t="str">
        <f>IF('[1]BASE'!E71="","",'[1]BASE'!E71)</f>
        <v>PERGAMINO - ROJAS</v>
      </c>
      <c r="F70" s="475">
        <f>IF('[1]BASE'!F71="","",'[1]BASE'!F71)</f>
        <v>132</v>
      </c>
      <c r="G70" s="476">
        <f>IF('[1]BASE'!G71="","",'[1]BASE'!G71)</f>
        <v>36</v>
      </c>
      <c r="H70" s="476" t="str">
        <f>IF('[1]BASE'!H71="","",'[1]BASE'!H71)</f>
        <v>C</v>
      </c>
      <c r="I70" s="474">
        <f>IF('[1]BASE'!CS71="","",'[1]BASE'!CS71)</f>
      </c>
      <c r="J70" s="474">
        <f>IF('[1]BASE'!CT71="","",'[1]BASE'!CT71)</f>
      </c>
      <c r="K70" s="474">
        <f>IF('[1]BASE'!CU71="","",'[1]BASE'!CU71)</f>
      </c>
      <c r="L70" s="474">
        <f>IF('[1]BASE'!CV71="","",'[1]BASE'!CV71)</f>
      </c>
      <c r="M70" s="474">
        <f>IF('[1]BASE'!CW71="","",'[1]BASE'!CW71)</f>
      </c>
      <c r="N70" s="474">
        <f>IF('[1]BASE'!CX71="","",'[1]BASE'!CX71)</f>
      </c>
      <c r="O70" s="474">
        <f>IF('[1]BASE'!CY71="","",'[1]BASE'!CY71)</f>
      </c>
      <c r="P70" s="474">
        <f>IF('[1]BASE'!CZ71="","",'[1]BASE'!CZ71)</f>
      </c>
      <c r="Q70" s="474">
        <f>IF('[1]BASE'!DA71="","",'[1]BASE'!DA71)</f>
        <v>1</v>
      </c>
      <c r="R70" s="474">
        <f>IF('[1]BASE'!DB71="","",'[1]BASE'!DB71)</f>
      </c>
      <c r="S70" s="474">
        <f>IF('[1]BASE'!DC71="","",'[1]BASE'!DC71)</f>
      </c>
      <c r="T70" s="474">
        <f>IF('[1]BASE'!DD71="","",'[1]BASE'!DD71)</f>
      </c>
      <c r="U70" s="471"/>
      <c r="V70" s="467"/>
      <c r="X70" s="461">
        <f t="shared" si="0"/>
        <v>36</v>
      </c>
    </row>
    <row r="71" spans="2:24" s="461" customFormat="1" ht="19.5" customHeight="1">
      <c r="B71" s="462"/>
      <c r="C71" s="472">
        <f>IF('[1]BASE'!C72="","",'[1]BASE'!C72)</f>
        <v>56</v>
      </c>
      <c r="D71" s="472">
        <f>IF('[1]BASE'!D72="","",'[1]BASE'!D72)</f>
        <v>1419</v>
      </c>
      <c r="E71" s="472" t="str">
        <f>IF('[1]BASE'!E72="","",'[1]BASE'!E72)</f>
        <v>PERGAMINO - SAN NICOLAS</v>
      </c>
      <c r="F71" s="472">
        <f>IF('[1]BASE'!F72="","",'[1]BASE'!F72)</f>
        <v>132</v>
      </c>
      <c r="G71" s="473">
        <f>IF('[1]BASE'!G72="","",'[1]BASE'!G72)</f>
        <v>70.8</v>
      </c>
      <c r="H71" s="473" t="str">
        <f>IF('[1]BASE'!H72="","",'[1]BASE'!H72)</f>
        <v>C</v>
      </c>
      <c r="I71" s="474">
        <f>IF('[1]BASE'!CS72="","",'[1]BASE'!CS72)</f>
      </c>
      <c r="J71" s="474">
        <f>IF('[1]BASE'!CT72="","",'[1]BASE'!CT72)</f>
      </c>
      <c r="K71" s="474">
        <f>IF('[1]BASE'!CU72="","",'[1]BASE'!CU72)</f>
      </c>
      <c r="L71" s="474">
        <f>IF('[1]BASE'!CV72="","",'[1]BASE'!CV72)</f>
      </c>
      <c r="M71" s="474">
        <f>IF('[1]BASE'!CW72="","",'[1]BASE'!CW72)</f>
      </c>
      <c r="N71" s="474">
        <f>IF('[1]BASE'!CX72="","",'[1]BASE'!CX72)</f>
      </c>
      <c r="O71" s="474">
        <f>IF('[1]BASE'!CY72="","",'[1]BASE'!CY72)</f>
      </c>
      <c r="P71" s="474">
        <f>IF('[1]BASE'!CZ72="","",'[1]BASE'!CZ72)</f>
      </c>
      <c r="Q71" s="474">
        <f>IF('[1]BASE'!DA72="","",'[1]BASE'!DA72)</f>
      </c>
      <c r="R71" s="474">
        <f>IF('[1]BASE'!DB72="","",'[1]BASE'!DB72)</f>
      </c>
      <c r="S71" s="474">
        <f>IF('[1]BASE'!DC72="","",'[1]BASE'!DC72)</f>
      </c>
      <c r="T71" s="474">
        <f>IF('[1]BASE'!DD72="","",'[1]BASE'!DD72)</f>
      </c>
      <c r="U71" s="471"/>
      <c r="V71" s="467"/>
      <c r="X71" s="461">
        <f t="shared" si="0"/>
        <v>70.8</v>
      </c>
    </row>
    <row r="72" spans="2:24" s="461" customFormat="1" ht="19.5" customHeight="1">
      <c r="B72" s="462"/>
      <c r="C72" s="475">
        <f>IF('[1]BASE'!C73="","",'[1]BASE'!C73)</f>
        <v>57</v>
      </c>
      <c r="D72" s="475">
        <f>IF('[1]BASE'!D73="","",'[1]BASE'!D73)</f>
        <v>1546</v>
      </c>
      <c r="E72" s="475" t="str">
        <f>IF('[1]BASE'!E73="","",'[1]BASE'!E73)</f>
        <v>PETROQ. BAHIA BLANCA - URBANA BB</v>
      </c>
      <c r="F72" s="475">
        <f>IF('[1]BASE'!F73="","",'[1]BASE'!F73)</f>
        <v>132</v>
      </c>
      <c r="G72" s="476">
        <f>IF('[1]BASE'!G73="","",'[1]BASE'!G73)</f>
        <v>3.2</v>
      </c>
      <c r="H72" s="476" t="str">
        <f>IF('[1]BASE'!H73="","",'[1]BASE'!H73)</f>
        <v>C</v>
      </c>
      <c r="I72" s="474">
        <f>IF('[1]BASE'!CS73="","",'[1]BASE'!CS73)</f>
      </c>
      <c r="J72" s="474">
        <f>IF('[1]BASE'!CT73="","",'[1]BASE'!CT73)</f>
      </c>
      <c r="K72" s="474">
        <f>IF('[1]BASE'!CU73="","",'[1]BASE'!CU73)</f>
      </c>
      <c r="L72" s="474">
        <f>IF('[1]BASE'!CV73="","",'[1]BASE'!CV73)</f>
      </c>
      <c r="M72" s="474">
        <f>IF('[1]BASE'!CW73="","",'[1]BASE'!CW73)</f>
      </c>
      <c r="N72" s="474">
        <f>IF('[1]BASE'!CX73="","",'[1]BASE'!CX73)</f>
      </c>
      <c r="O72" s="474">
        <f>IF('[1]BASE'!CY73="","",'[1]BASE'!CY73)</f>
      </c>
      <c r="P72" s="474">
        <f>IF('[1]BASE'!CZ73="","",'[1]BASE'!CZ73)</f>
      </c>
      <c r="Q72" s="474">
        <f>IF('[1]BASE'!DA73="","",'[1]BASE'!DA73)</f>
      </c>
      <c r="R72" s="474">
        <f>IF('[1]BASE'!DB73="","",'[1]BASE'!DB73)</f>
      </c>
      <c r="S72" s="474">
        <f>IF('[1]BASE'!DC73="","",'[1]BASE'!DC73)</f>
      </c>
      <c r="T72" s="474">
        <f>IF('[1]BASE'!DD73="","",'[1]BASE'!DD73)</f>
      </c>
      <c r="U72" s="471"/>
      <c r="V72" s="467"/>
      <c r="X72" s="461">
        <f t="shared" si="0"/>
        <v>3.2</v>
      </c>
    </row>
    <row r="73" spans="2:24" s="461" customFormat="1" ht="19.5" customHeight="1">
      <c r="B73" s="462"/>
      <c r="C73" s="472">
        <f>IF('[1]BASE'!C74="","",'[1]BASE'!C74)</f>
        <v>58</v>
      </c>
      <c r="D73" s="472">
        <f>IF('[1]BASE'!D74="","",'[1]BASE'!D74)</f>
      </c>
      <c r="E73" s="472" t="str">
        <f>IF('[1]BASE'!E74="","",'[1]BASE'!E74)</f>
        <v>C. PIEDRABUENA - ING. WHITE</v>
      </c>
      <c r="F73" s="472">
        <f>IF('[1]BASE'!F74="","",'[1]BASE'!F74)</f>
        <v>132</v>
      </c>
      <c r="G73" s="473">
        <f>IF('[1]BASE'!G74="","",'[1]BASE'!G74)</f>
        <v>1.1</v>
      </c>
      <c r="H73" s="473" t="str">
        <f>IF('[1]BASE'!H74="","",'[1]BASE'!H74)</f>
        <v>C</v>
      </c>
      <c r="I73" s="474">
        <f>IF('[1]BASE'!CS74="","",'[1]BASE'!CS74)</f>
      </c>
      <c r="J73" s="474">
        <f>IF('[1]BASE'!CT74="","",'[1]BASE'!CT74)</f>
      </c>
      <c r="K73" s="474">
        <f>IF('[1]BASE'!CU74="","",'[1]BASE'!CU74)</f>
      </c>
      <c r="L73" s="474">
        <f>IF('[1]BASE'!CV74="","",'[1]BASE'!CV74)</f>
      </c>
      <c r="M73" s="474">
        <f>IF('[1]BASE'!CW74="","",'[1]BASE'!CW74)</f>
      </c>
      <c r="N73" s="474">
        <f>IF('[1]BASE'!CX74="","",'[1]BASE'!CX74)</f>
      </c>
      <c r="O73" s="474">
        <f>IF('[1]BASE'!CY74="","",'[1]BASE'!CY74)</f>
      </c>
      <c r="P73" s="474">
        <f>IF('[1]BASE'!CZ74="","",'[1]BASE'!CZ74)</f>
      </c>
      <c r="Q73" s="474">
        <f>IF('[1]BASE'!DA74="","",'[1]BASE'!DA74)</f>
      </c>
      <c r="R73" s="474">
        <f>IF('[1]BASE'!DB74="","",'[1]BASE'!DB74)</f>
      </c>
      <c r="S73" s="474">
        <f>IF('[1]BASE'!DC74="","",'[1]BASE'!DC74)</f>
      </c>
      <c r="T73" s="474">
        <f>IF('[1]BASE'!DD74="","",'[1]BASE'!DD74)</f>
      </c>
      <c r="U73" s="471"/>
      <c r="V73" s="467"/>
      <c r="X73" s="461">
        <f t="shared" si="0"/>
        <v>1.1</v>
      </c>
    </row>
    <row r="74" spans="2:24" s="461" customFormat="1" ht="19.5" customHeight="1">
      <c r="B74" s="462"/>
      <c r="C74" s="475">
        <f>IF('[1]BASE'!C75="","",'[1]BASE'!C75)</f>
        <v>59</v>
      </c>
      <c r="D74" s="475">
        <f>IF('[1]BASE'!D75="","",'[1]BASE'!D75)</f>
        <v>2616</v>
      </c>
      <c r="E74" s="475" t="str">
        <f>IF('[1]BASE'!E75="","",'[1]BASE'!E75)</f>
        <v>PIGUE - GUATRACHE</v>
      </c>
      <c r="F74" s="475">
        <f>IF('[1]BASE'!F75="","",'[1]BASE'!F75)</f>
        <v>132</v>
      </c>
      <c r="G74" s="476">
        <f>IF('[1]BASE'!G75="","",'[1]BASE'!G75)</f>
        <v>102</v>
      </c>
      <c r="H74" s="476" t="str">
        <f>IF('[1]BASE'!H75="","",'[1]BASE'!H75)</f>
        <v>C</v>
      </c>
      <c r="I74" s="474">
        <f>IF('[1]BASE'!CS75="","",'[1]BASE'!CS75)</f>
      </c>
      <c r="J74" s="474">
        <f>IF('[1]BASE'!CT75="","",'[1]BASE'!CT75)</f>
      </c>
      <c r="K74" s="474">
        <f>IF('[1]BASE'!CU75="","",'[1]BASE'!CU75)</f>
      </c>
      <c r="L74" s="474">
        <f>IF('[1]BASE'!CV75="","",'[1]BASE'!CV75)</f>
      </c>
      <c r="M74" s="474">
        <f>IF('[1]BASE'!CW75="","",'[1]BASE'!CW75)</f>
      </c>
      <c r="N74" s="474">
        <f>IF('[1]BASE'!CX75="","",'[1]BASE'!CX75)</f>
      </c>
      <c r="O74" s="474">
        <f>IF('[1]BASE'!CY75="","",'[1]BASE'!CY75)</f>
      </c>
      <c r="P74" s="474">
        <f>IF('[1]BASE'!CZ75="","",'[1]BASE'!CZ75)</f>
      </c>
      <c r="Q74" s="474">
        <f>IF('[1]BASE'!DA75="","",'[1]BASE'!DA75)</f>
      </c>
      <c r="R74" s="474">
        <f>IF('[1]BASE'!DB75="","",'[1]BASE'!DB75)</f>
      </c>
      <c r="S74" s="474">
        <f>IF('[1]BASE'!DC75="","",'[1]BASE'!DC75)</f>
      </c>
      <c r="T74" s="474">
        <f>IF('[1]BASE'!DD75="","",'[1]BASE'!DD75)</f>
      </c>
      <c r="U74" s="471"/>
      <c r="V74" s="467"/>
      <c r="X74" s="461">
        <f t="shared" si="0"/>
        <v>102</v>
      </c>
    </row>
    <row r="75" spans="2:24" s="461" customFormat="1" ht="19.5" customHeight="1">
      <c r="B75" s="462"/>
      <c r="C75" s="472">
        <f>IF('[1]BASE'!C76="","",'[1]BASE'!C76)</f>
        <v>60</v>
      </c>
      <c r="D75" s="472" t="str">
        <f>IF('[1]BASE'!D76="","",'[1]BASE'!D76)</f>
        <v>CE-004</v>
      </c>
      <c r="E75" s="472" t="str">
        <f>IF('[1]BASE'!E76="","",'[1]BASE'!E76)</f>
        <v>PIGÜE - TORNQUIST - BAHIA BLANCA</v>
      </c>
      <c r="F75" s="472">
        <f>IF('[1]BASE'!F76="","",'[1]BASE'!F76)</f>
        <v>132</v>
      </c>
      <c r="G75" s="473">
        <f>IF('[1]BASE'!G76="","",'[1]BASE'!G76)</f>
        <v>132.3</v>
      </c>
      <c r="H75" s="473" t="str">
        <f>IF('[1]BASE'!H76="","",'[1]BASE'!H76)</f>
        <v>C</v>
      </c>
      <c r="I75" s="474">
        <f>IF('[1]BASE'!CS76="","",'[1]BASE'!CS76)</f>
      </c>
      <c r="J75" s="474">
        <f>IF('[1]BASE'!CT76="","",'[1]BASE'!CT76)</f>
      </c>
      <c r="K75" s="474">
        <f>IF('[1]BASE'!CU76="","",'[1]BASE'!CU76)</f>
      </c>
      <c r="L75" s="474">
        <f>IF('[1]BASE'!CV76="","",'[1]BASE'!CV76)</f>
      </c>
      <c r="M75" s="474">
        <f>IF('[1]BASE'!CW76="","",'[1]BASE'!CW76)</f>
      </c>
      <c r="N75" s="474">
        <f>IF('[1]BASE'!CX76="","",'[1]BASE'!CX76)</f>
        <v>1</v>
      </c>
      <c r="O75" s="474">
        <f>IF('[1]BASE'!CY76="","",'[1]BASE'!CY76)</f>
      </c>
      <c r="P75" s="474">
        <f>IF('[1]BASE'!CZ76="","",'[1]BASE'!CZ76)</f>
      </c>
      <c r="Q75" s="474">
        <f>IF('[1]BASE'!DA76="","",'[1]BASE'!DA76)</f>
      </c>
      <c r="R75" s="474">
        <f>IF('[1]BASE'!DB76="","",'[1]BASE'!DB76)</f>
      </c>
      <c r="S75" s="474">
        <f>IF('[1]BASE'!DC76="","",'[1]BASE'!DC76)</f>
      </c>
      <c r="T75" s="474">
        <f>IF('[1]BASE'!DD76="","",'[1]BASE'!DD76)</f>
      </c>
      <c r="U75" s="471"/>
      <c r="V75" s="467"/>
      <c r="X75" s="461">
        <f t="shared" si="0"/>
        <v>132.3</v>
      </c>
    </row>
    <row r="76" spans="2:24" s="461" customFormat="1" ht="19.5" customHeight="1">
      <c r="B76" s="462"/>
      <c r="C76" s="475">
        <f>IF('[1]BASE'!C77="","",'[1]BASE'!C77)</f>
        <v>61</v>
      </c>
      <c r="D76" s="475">
        <f>IF('[1]BASE'!D77="","",'[1]BASE'!D77)</f>
        <v>1443</v>
      </c>
      <c r="E76" s="475" t="str">
        <f>IF('[1]BASE'!E77="","",'[1]BASE'!E77)</f>
        <v>PINAMAR - VILLA GESELL</v>
      </c>
      <c r="F76" s="475">
        <f>IF('[1]BASE'!F77="","",'[1]BASE'!F77)</f>
        <v>132</v>
      </c>
      <c r="G76" s="476">
        <f>IF('[1]BASE'!G77="","",'[1]BASE'!G77)</f>
        <v>16.3</v>
      </c>
      <c r="H76" s="476" t="str">
        <f>IF('[1]BASE'!H77="","",'[1]BASE'!H77)</f>
        <v>C</v>
      </c>
      <c r="I76" s="474">
        <f>IF('[1]BASE'!CS77="","",'[1]BASE'!CS77)</f>
      </c>
      <c r="J76" s="474">
        <f>IF('[1]BASE'!CT77="","",'[1]BASE'!CT77)</f>
      </c>
      <c r="K76" s="474">
        <f>IF('[1]BASE'!CU77="","",'[1]BASE'!CU77)</f>
      </c>
      <c r="L76" s="474">
        <f>IF('[1]BASE'!CV77="","",'[1]BASE'!CV77)</f>
        <v>1</v>
      </c>
      <c r="M76" s="474">
        <f>IF('[1]BASE'!CW77="","",'[1]BASE'!CW77)</f>
      </c>
      <c r="N76" s="474">
        <f>IF('[1]BASE'!CX77="","",'[1]BASE'!CX77)</f>
      </c>
      <c r="O76" s="474">
        <f>IF('[1]BASE'!CY77="","",'[1]BASE'!CY77)</f>
      </c>
      <c r="P76" s="474">
        <f>IF('[1]BASE'!CZ77="","",'[1]BASE'!CZ77)</f>
      </c>
      <c r="Q76" s="474">
        <f>IF('[1]BASE'!DA77="","",'[1]BASE'!DA77)</f>
      </c>
      <c r="R76" s="474">
        <f>IF('[1]BASE'!DB77="","",'[1]BASE'!DB77)</f>
      </c>
      <c r="S76" s="474">
        <f>IF('[1]BASE'!DC77="","",'[1]BASE'!DC77)</f>
      </c>
      <c r="T76" s="474">
        <f>IF('[1]BASE'!DD77="","",'[1]BASE'!DD77)</f>
      </c>
      <c r="U76" s="471"/>
      <c r="V76" s="467"/>
      <c r="X76" s="461">
        <f t="shared" si="0"/>
        <v>16.3</v>
      </c>
    </row>
    <row r="77" spans="2:24" s="461" customFormat="1" ht="19.5" customHeight="1">
      <c r="B77" s="462"/>
      <c r="C77" s="472">
        <f>IF('[1]BASE'!C78="","",'[1]BASE'!C78)</f>
        <v>62</v>
      </c>
      <c r="D77" s="472">
        <f>IF('[1]BASE'!D78="","",'[1]BASE'!D78)</f>
        <v>1543</v>
      </c>
      <c r="E77" s="472" t="str">
        <f>IF('[1]BASE'!E78="","",'[1]BASE'!E78)</f>
        <v>PUNTA ALTA - BAHIA BLANCA</v>
      </c>
      <c r="F77" s="472">
        <f>IF('[1]BASE'!F78="","",'[1]BASE'!F78)</f>
        <v>132</v>
      </c>
      <c r="G77" s="473">
        <f>IF('[1]BASE'!G78="","",'[1]BASE'!G78)</f>
        <v>24.1</v>
      </c>
      <c r="H77" s="473" t="str">
        <f>IF('[1]BASE'!H78="","",'[1]BASE'!H78)</f>
        <v>C</v>
      </c>
      <c r="I77" s="474">
        <f>IF('[1]BASE'!CS78="","",'[1]BASE'!CS78)</f>
      </c>
      <c r="J77" s="474">
        <f>IF('[1]BASE'!CT78="","",'[1]BASE'!CT78)</f>
      </c>
      <c r="K77" s="474">
        <f>IF('[1]BASE'!CU78="","",'[1]BASE'!CU78)</f>
      </c>
      <c r="L77" s="474">
        <f>IF('[1]BASE'!CV78="","",'[1]BASE'!CV78)</f>
      </c>
      <c r="M77" s="474">
        <f>IF('[1]BASE'!CW78="","",'[1]BASE'!CW78)</f>
      </c>
      <c r="N77" s="474">
        <f>IF('[1]BASE'!CX78="","",'[1]BASE'!CX78)</f>
      </c>
      <c r="O77" s="474">
        <f>IF('[1]BASE'!CY78="","",'[1]BASE'!CY78)</f>
      </c>
      <c r="P77" s="474">
        <f>IF('[1]BASE'!CZ78="","",'[1]BASE'!CZ78)</f>
      </c>
      <c r="Q77" s="474">
        <f>IF('[1]BASE'!DA78="","",'[1]BASE'!DA78)</f>
      </c>
      <c r="R77" s="474">
        <f>IF('[1]BASE'!DB78="","",'[1]BASE'!DB78)</f>
      </c>
      <c r="S77" s="474">
        <f>IF('[1]BASE'!DC78="","",'[1]BASE'!DC78)</f>
      </c>
      <c r="T77" s="474">
        <f>IF('[1]BASE'!DD78="","",'[1]BASE'!DD78)</f>
      </c>
      <c r="U77" s="471"/>
      <c r="V77" s="467"/>
      <c r="X77" s="461">
        <f t="shared" si="0"/>
        <v>24.1</v>
      </c>
    </row>
    <row r="78" spans="2:24" s="461" customFormat="1" ht="19.5" customHeight="1">
      <c r="B78" s="462"/>
      <c r="C78" s="475">
        <f>IF('[1]BASE'!C79="","",'[1]BASE'!C79)</f>
        <v>63</v>
      </c>
      <c r="D78" s="475">
        <f>IF('[1]BASE'!D79="","",'[1]BASE'!D79)</f>
        <v>1544</v>
      </c>
      <c r="E78" s="475" t="str">
        <f>IF('[1]BASE'!E79="","",'[1]BASE'!E79)</f>
        <v>PUNTA ALTA - C. PIEDRABUENA</v>
      </c>
      <c r="F78" s="475">
        <f>IF('[1]BASE'!F79="","",'[1]BASE'!F79)</f>
        <v>132</v>
      </c>
      <c r="G78" s="476">
        <f>IF('[1]BASE'!G79="","",'[1]BASE'!G79)</f>
        <v>25</v>
      </c>
      <c r="H78" s="476" t="str">
        <f>IF('[1]BASE'!H79="","",'[1]BASE'!H79)</f>
        <v>C</v>
      </c>
      <c r="I78" s="474">
        <f>IF('[1]BASE'!CS79="","",'[1]BASE'!CS79)</f>
      </c>
      <c r="J78" s="474">
        <f>IF('[1]BASE'!CT79="","",'[1]BASE'!CT79)</f>
      </c>
      <c r="K78" s="474">
        <f>IF('[1]BASE'!CU79="","",'[1]BASE'!CU79)</f>
      </c>
      <c r="L78" s="474">
        <f>IF('[1]BASE'!CV79="","",'[1]BASE'!CV79)</f>
      </c>
      <c r="M78" s="474">
        <f>IF('[1]BASE'!CW79="","",'[1]BASE'!CW79)</f>
      </c>
      <c r="N78" s="474">
        <f>IF('[1]BASE'!CX79="","",'[1]BASE'!CX79)</f>
      </c>
      <c r="O78" s="474">
        <f>IF('[1]BASE'!CY79="","",'[1]BASE'!CY79)</f>
      </c>
      <c r="P78" s="474">
        <f>IF('[1]BASE'!CZ79="","",'[1]BASE'!CZ79)</f>
      </c>
      <c r="Q78" s="474">
        <f>IF('[1]BASE'!DA79="","",'[1]BASE'!DA79)</f>
      </c>
      <c r="R78" s="474">
        <f>IF('[1]BASE'!DB79="","",'[1]BASE'!DB79)</f>
      </c>
      <c r="S78" s="474">
        <f>IF('[1]BASE'!DC79="","",'[1]BASE'!DC79)</f>
      </c>
      <c r="T78" s="474">
        <f>IF('[1]BASE'!DD79="","",'[1]BASE'!DD79)</f>
      </c>
      <c r="U78" s="471"/>
      <c r="V78" s="467"/>
      <c r="X78" s="461">
        <f t="shared" si="0"/>
        <v>25</v>
      </c>
    </row>
    <row r="79" spans="2:24" s="461" customFormat="1" ht="19.5" customHeight="1">
      <c r="B79" s="462"/>
      <c r="C79" s="472">
        <f>IF('[1]BASE'!C80="","",'[1]BASE'!C80)</f>
        <v>64</v>
      </c>
      <c r="D79" s="472">
        <f>IF('[1]BASE'!D80="","",'[1]BASE'!D80)</f>
        <v>2741</v>
      </c>
      <c r="E79" s="472" t="str">
        <f>IF('[1]BASE'!E80="","",'[1]BASE'!E80)</f>
        <v>RAMALLO - URBANA SAN NICOLAS</v>
      </c>
      <c r="F79" s="472">
        <f>IF('[1]BASE'!F80="","",'[1]BASE'!F80)</f>
        <v>132</v>
      </c>
      <c r="G79" s="473">
        <f>IF('[1]BASE'!G80="","",'[1]BASE'!G80)</f>
        <v>13</v>
      </c>
      <c r="H79" s="473" t="str">
        <f>IF('[1]BASE'!H80="","",'[1]BASE'!H80)</f>
        <v>C</v>
      </c>
      <c r="I79" s="474">
        <f>IF('[1]BASE'!CS80="","",'[1]BASE'!CS80)</f>
      </c>
      <c r="J79" s="474">
        <f>IF('[1]BASE'!CT80="","",'[1]BASE'!CT80)</f>
      </c>
      <c r="K79" s="474">
        <f>IF('[1]BASE'!CU80="","",'[1]BASE'!CU80)</f>
      </c>
      <c r="L79" s="474">
        <f>IF('[1]BASE'!CV80="","",'[1]BASE'!CV80)</f>
      </c>
      <c r="M79" s="474">
        <f>IF('[1]BASE'!CW80="","",'[1]BASE'!CW80)</f>
      </c>
      <c r="N79" s="474">
        <f>IF('[1]BASE'!CX80="","",'[1]BASE'!CX80)</f>
      </c>
      <c r="O79" s="474">
        <f>IF('[1]BASE'!CY80="","",'[1]BASE'!CY80)</f>
      </c>
      <c r="P79" s="474">
        <f>IF('[1]BASE'!CZ80="","",'[1]BASE'!CZ80)</f>
        <v>1</v>
      </c>
      <c r="Q79" s="474">
        <f>IF('[1]BASE'!DA80="","",'[1]BASE'!DA80)</f>
      </c>
      <c r="R79" s="474">
        <f>IF('[1]BASE'!DB80="","",'[1]BASE'!DB80)</f>
      </c>
      <c r="S79" s="474">
        <f>IF('[1]BASE'!DC80="","",'[1]BASE'!DC80)</f>
      </c>
      <c r="T79" s="474">
        <f>IF('[1]BASE'!DD80="","",'[1]BASE'!DD80)</f>
      </c>
      <c r="U79" s="471"/>
      <c r="V79" s="467"/>
      <c r="X79" s="461">
        <f t="shared" si="0"/>
        <v>13</v>
      </c>
    </row>
    <row r="80" spans="2:24" s="461" customFormat="1" ht="19.5" customHeight="1">
      <c r="B80" s="462"/>
      <c r="C80" s="475">
        <f>IF('[1]BASE'!C81="","",'[1]BASE'!C81)</f>
        <v>65</v>
      </c>
      <c r="D80" s="475">
        <f>IF('[1]BASE'!D81="","",'[1]BASE'!D81)</f>
        <v>1418</v>
      </c>
      <c r="E80" s="475" t="str">
        <f>IF('[1]BASE'!E81="","",'[1]BASE'!E81)</f>
        <v>ROJAS - JUNIN</v>
      </c>
      <c r="F80" s="475">
        <f>IF('[1]BASE'!F81="","",'[1]BASE'!F81)</f>
        <v>132</v>
      </c>
      <c r="G80" s="476">
        <f>IF('[1]BASE'!G81="","",'[1]BASE'!G81)</f>
        <v>47.7</v>
      </c>
      <c r="H80" s="476" t="str">
        <f>IF('[1]BASE'!H81="","",'[1]BASE'!H81)</f>
        <v>C</v>
      </c>
      <c r="I80" s="474">
        <f>IF('[1]BASE'!CS81="","",'[1]BASE'!CS81)</f>
      </c>
      <c r="J80" s="474">
        <f>IF('[1]BASE'!CT81="","",'[1]BASE'!CT81)</f>
      </c>
      <c r="K80" s="474">
        <f>IF('[1]BASE'!CU81="","",'[1]BASE'!CU81)</f>
      </c>
      <c r="L80" s="474">
        <f>IF('[1]BASE'!CV81="","",'[1]BASE'!CV81)</f>
      </c>
      <c r="M80" s="474">
        <f>IF('[1]BASE'!CW81="","",'[1]BASE'!CW81)</f>
      </c>
      <c r="N80" s="474">
        <f>IF('[1]BASE'!CX81="","",'[1]BASE'!CX81)</f>
      </c>
      <c r="O80" s="474">
        <f>IF('[1]BASE'!CY81="","",'[1]BASE'!CY81)</f>
        <v>1</v>
      </c>
      <c r="P80" s="474">
        <f>IF('[1]BASE'!CZ81="","",'[1]BASE'!CZ81)</f>
      </c>
      <c r="Q80" s="474">
        <f>IF('[1]BASE'!DA81="","",'[1]BASE'!DA81)</f>
      </c>
      <c r="R80" s="474">
        <f>IF('[1]BASE'!DB81="","",'[1]BASE'!DB81)</f>
      </c>
      <c r="S80" s="474">
        <f>IF('[1]BASE'!DC81="","",'[1]BASE'!DC81)</f>
      </c>
      <c r="T80" s="474">
        <f>IF('[1]BASE'!DD81="","",'[1]BASE'!DD81)</f>
      </c>
      <c r="U80" s="471"/>
      <c r="V80" s="467"/>
      <c r="X80" s="461">
        <f aca="true" t="shared" si="1" ref="X80:X141">IF(T80="XXXX",0,G80)</f>
        <v>47.7</v>
      </c>
    </row>
    <row r="81" spans="2:24" s="461" customFormat="1" ht="19.5" customHeight="1">
      <c r="B81" s="462"/>
      <c r="C81" s="472">
        <f>IF('[1]BASE'!C82="","",'[1]BASE'!C82)</f>
        <v>66</v>
      </c>
      <c r="D81" s="472">
        <f>IF('[1]BASE'!D82="","",'[1]BASE'!D82)</f>
        <v>1407</v>
      </c>
      <c r="E81" s="472" t="str">
        <f>IF('[1]BASE'!E82="","",'[1]BASE'!E82)</f>
        <v>SALADILLO - LAS FLORES</v>
      </c>
      <c r="F81" s="472">
        <f>IF('[1]BASE'!F82="","",'[1]BASE'!F82)</f>
        <v>132</v>
      </c>
      <c r="G81" s="473">
        <f>IF('[1]BASE'!G82="","",'[1]BASE'!G82)</f>
        <v>76.3</v>
      </c>
      <c r="H81" s="473" t="str">
        <f>IF('[1]BASE'!H82="","",'[1]BASE'!H82)</f>
        <v>C</v>
      </c>
      <c r="I81" s="474">
        <f>IF('[1]BASE'!CS82="","",'[1]BASE'!CS82)</f>
        <v>1</v>
      </c>
      <c r="J81" s="474">
        <f>IF('[1]BASE'!CT82="","",'[1]BASE'!CT82)</f>
      </c>
      <c r="K81" s="474">
        <f>IF('[1]BASE'!CU82="","",'[1]BASE'!CU82)</f>
      </c>
      <c r="L81" s="474">
        <f>IF('[1]BASE'!CV82="","",'[1]BASE'!CV82)</f>
      </c>
      <c r="M81" s="474">
        <f>IF('[1]BASE'!CW82="","",'[1]BASE'!CW82)</f>
      </c>
      <c r="N81" s="474">
        <f>IF('[1]BASE'!CX82="","",'[1]BASE'!CX82)</f>
      </c>
      <c r="O81" s="474">
        <f>IF('[1]BASE'!CY82="","",'[1]BASE'!CY82)</f>
      </c>
      <c r="P81" s="474">
        <f>IF('[1]BASE'!CZ82="","",'[1]BASE'!CZ82)</f>
        <v>1</v>
      </c>
      <c r="Q81" s="474">
        <f>IF('[1]BASE'!DA82="","",'[1]BASE'!DA82)</f>
        <v>1</v>
      </c>
      <c r="R81" s="474">
        <f>IF('[1]BASE'!DB82="","",'[1]BASE'!DB82)</f>
      </c>
      <c r="S81" s="474">
        <f>IF('[1]BASE'!DC82="","",'[1]BASE'!DC82)</f>
        <v>1</v>
      </c>
      <c r="T81" s="474">
        <f>IF('[1]BASE'!DD82="","",'[1]BASE'!DD82)</f>
        <v>1</v>
      </c>
      <c r="U81" s="471"/>
      <c r="V81" s="467"/>
      <c r="X81" s="461">
        <f t="shared" si="1"/>
        <v>76.3</v>
      </c>
    </row>
    <row r="82" spans="2:24" s="461" customFormat="1" ht="19.5" customHeight="1">
      <c r="B82" s="462"/>
      <c r="C82" s="475">
        <f>IF('[1]BASE'!C83="","",'[1]BASE'!C83)</f>
        <v>67</v>
      </c>
      <c r="D82" s="475">
        <f>IF('[1]BASE'!D83="","",'[1]BASE'!D83)</f>
        <v>1439</v>
      </c>
      <c r="E82" s="475" t="str">
        <f>IF('[1]BASE'!E83="","",'[1]BASE'!E83)</f>
        <v>SAN CLEMENTE - DOLORES</v>
      </c>
      <c r="F82" s="475">
        <f>IF('[1]BASE'!F83="","",'[1]BASE'!F83)</f>
        <v>132</v>
      </c>
      <c r="G82" s="476">
        <f>IF('[1]BASE'!G83="","",'[1]BASE'!G83)</f>
        <v>102.6</v>
      </c>
      <c r="H82" s="476" t="str">
        <f>IF('[1]BASE'!H83="","",'[1]BASE'!H83)</f>
        <v>C</v>
      </c>
      <c r="I82" s="474">
        <f>IF('[1]BASE'!CS83="","",'[1]BASE'!CS83)</f>
      </c>
      <c r="J82" s="474">
        <f>IF('[1]BASE'!CT83="","",'[1]BASE'!CT83)</f>
      </c>
      <c r="K82" s="474">
        <f>IF('[1]BASE'!CU83="","",'[1]BASE'!CU83)</f>
      </c>
      <c r="L82" s="474">
        <f>IF('[1]BASE'!CV83="","",'[1]BASE'!CV83)</f>
      </c>
      <c r="M82" s="474">
        <f>IF('[1]BASE'!CW83="","",'[1]BASE'!CW83)</f>
      </c>
      <c r="N82" s="474">
        <f>IF('[1]BASE'!CX83="","",'[1]BASE'!CX83)</f>
      </c>
      <c r="O82" s="474">
        <f>IF('[1]BASE'!CY83="","",'[1]BASE'!CY83)</f>
      </c>
      <c r="P82" s="474">
        <f>IF('[1]BASE'!CZ83="","",'[1]BASE'!CZ83)</f>
      </c>
      <c r="Q82" s="474">
        <f>IF('[1]BASE'!DA83="","",'[1]BASE'!DA83)</f>
      </c>
      <c r="R82" s="474">
        <f>IF('[1]BASE'!DB83="","",'[1]BASE'!DB83)</f>
      </c>
      <c r="S82" s="474">
        <f>IF('[1]BASE'!DC83="","",'[1]BASE'!DC83)</f>
      </c>
      <c r="T82" s="474">
        <f>IF('[1]BASE'!DD83="","",'[1]BASE'!DD83)</f>
      </c>
      <c r="U82" s="471"/>
      <c r="V82" s="467"/>
      <c r="X82" s="461">
        <f t="shared" si="1"/>
        <v>102.6</v>
      </c>
    </row>
    <row r="83" spans="2:24" s="461" customFormat="1" ht="19.5" customHeight="1">
      <c r="B83" s="462"/>
      <c r="C83" s="472">
        <f>IF('[1]BASE'!C84="","",'[1]BASE'!C84)</f>
        <v>68</v>
      </c>
      <c r="D83" s="472" t="str">
        <f>IF('[1]BASE'!D84="","",'[1]BASE'!D84)</f>
        <v>C-000</v>
      </c>
      <c r="E83" s="472" t="str">
        <f>IF('[1]BASE'!E84="","",'[1]BASE'!E84)</f>
        <v>SAN CLEMENTE - MAR DEL TUYÚ - MAR DE AJÓ</v>
      </c>
      <c r="F83" s="472">
        <f>IF('[1]BASE'!F84="","",'[1]BASE'!F84)</f>
        <v>132</v>
      </c>
      <c r="G83" s="473">
        <f>IF('[1]BASE'!G84="","",'[1]BASE'!G84)</f>
        <v>39</v>
      </c>
      <c r="H83" s="473" t="str">
        <f>IF('[1]BASE'!H84="","",'[1]BASE'!H84)</f>
        <v>B</v>
      </c>
      <c r="I83" s="474" t="str">
        <f>IF('[1]BASE'!CS84="","",'[1]BASE'!CS84)</f>
        <v>XXXX</v>
      </c>
      <c r="J83" s="474" t="str">
        <f>IF('[1]BASE'!CT84="","",'[1]BASE'!CT84)</f>
        <v>XXXX</v>
      </c>
      <c r="K83" s="474" t="str">
        <f>IF('[1]BASE'!CU84="","",'[1]BASE'!CU84)</f>
        <v>XXXX</v>
      </c>
      <c r="L83" s="474" t="str">
        <f>IF('[1]BASE'!CV84="","",'[1]BASE'!CV84)</f>
        <v>XXXX</v>
      </c>
      <c r="M83" s="474" t="str">
        <f>IF('[1]BASE'!CW84="","",'[1]BASE'!CW84)</f>
        <v>XXXX</v>
      </c>
      <c r="N83" s="474" t="str">
        <f>IF('[1]BASE'!CX84="","",'[1]BASE'!CX84)</f>
        <v>XXXX</v>
      </c>
      <c r="O83" s="474" t="str">
        <f>IF('[1]BASE'!CY84="","",'[1]BASE'!CY84)</f>
        <v>XXXX</v>
      </c>
      <c r="P83" s="474" t="str">
        <f>IF('[1]BASE'!CZ84="","",'[1]BASE'!CZ84)</f>
        <v>XXXX</v>
      </c>
      <c r="Q83" s="474" t="str">
        <f>IF('[1]BASE'!DA84="","",'[1]BASE'!DA84)</f>
        <v>XXXX</v>
      </c>
      <c r="R83" s="474" t="str">
        <f>IF('[1]BASE'!DB84="","",'[1]BASE'!DB84)</f>
        <v>XXXX</v>
      </c>
      <c r="S83" s="474" t="str">
        <f>IF('[1]BASE'!DC84="","",'[1]BASE'!DC84)</f>
        <v>XXXX</v>
      </c>
      <c r="T83" s="474" t="str">
        <f>IF('[1]BASE'!DD84="","",'[1]BASE'!DD84)</f>
        <v>XXXX</v>
      </c>
      <c r="U83" s="471"/>
      <c r="V83" s="467"/>
      <c r="X83" s="461">
        <f t="shared" si="1"/>
        <v>0</v>
      </c>
    </row>
    <row r="84" spans="2:24" s="461" customFormat="1" ht="19.5" customHeight="1">
      <c r="B84" s="462"/>
      <c r="C84" s="475">
        <f>IF('[1]BASE'!C85="","",'[1]BASE'!C85)</f>
        <v>69</v>
      </c>
      <c r="D84" s="475">
        <f>IF('[1]BASE'!D85="","",'[1]BASE'!D85)</f>
        <v>4293</v>
      </c>
      <c r="E84" s="475" t="str">
        <f>IF('[1]BASE'!E85="","",'[1]BASE'!E85)</f>
        <v>SAN CLEMENTE - LAS TONINAS</v>
      </c>
      <c r="F84" s="475">
        <f>IF('[1]BASE'!F85="","",'[1]BASE'!F85)</f>
        <v>132</v>
      </c>
      <c r="G84" s="476">
        <f>IF('[1]BASE'!G85="","",'[1]BASE'!G85)</f>
        <v>14.6</v>
      </c>
      <c r="H84" s="476" t="str">
        <f>IF('[1]BASE'!H85="","",'[1]BASE'!H85)</f>
        <v>B</v>
      </c>
      <c r="I84" s="474">
        <f>IF('[1]BASE'!CS85="","",'[1]BASE'!CS85)</f>
      </c>
      <c r="J84" s="474">
        <f>IF('[1]BASE'!CT85="","",'[1]BASE'!CT85)</f>
      </c>
      <c r="K84" s="474">
        <f>IF('[1]BASE'!CU85="","",'[1]BASE'!CU85)</f>
      </c>
      <c r="L84" s="474">
        <f>IF('[1]BASE'!CV85="","",'[1]BASE'!CV85)</f>
      </c>
      <c r="M84" s="474">
        <f>IF('[1]BASE'!CW85="","",'[1]BASE'!CW85)</f>
      </c>
      <c r="N84" s="474">
        <f>IF('[1]BASE'!CX85="","",'[1]BASE'!CX85)</f>
      </c>
      <c r="O84" s="474">
        <f>IF('[1]BASE'!CY85="","",'[1]BASE'!CY85)</f>
      </c>
      <c r="P84" s="474">
        <f>IF('[1]BASE'!CZ85="","",'[1]BASE'!CZ85)</f>
      </c>
      <c r="Q84" s="474">
        <f>IF('[1]BASE'!DA85="","",'[1]BASE'!DA85)</f>
      </c>
      <c r="R84" s="474">
        <f>IF('[1]BASE'!DB85="","",'[1]BASE'!DB85)</f>
      </c>
      <c r="S84" s="474">
        <f>IF('[1]BASE'!DC85="","",'[1]BASE'!DC85)</f>
      </c>
      <c r="T84" s="474">
        <f>IF('[1]BASE'!DD85="","",'[1]BASE'!DD85)</f>
      </c>
      <c r="U84" s="471"/>
      <c r="V84" s="467"/>
      <c r="X84" s="461">
        <f t="shared" si="1"/>
        <v>14.6</v>
      </c>
    </row>
    <row r="85" spans="2:24" s="461" customFormat="1" ht="19.5" customHeight="1">
      <c r="B85" s="462"/>
      <c r="C85" s="472">
        <f>IF('[1]BASE'!C86="","",'[1]BASE'!C86)</f>
        <v>70</v>
      </c>
      <c r="D85" s="472" t="str">
        <f>IF('[1]BASE'!D86="","",'[1]BASE'!D86)</f>
        <v>CE-003</v>
      </c>
      <c r="E85" s="472" t="str">
        <f>IF('[1]BASE'!E86="","",'[1]BASE'!E86)</f>
        <v>LAS TONINAS-MAR DEL TUYU-MAR DE AJO</v>
      </c>
      <c r="F85" s="472">
        <f>IF('[1]BASE'!F86="","",'[1]BASE'!F86)</f>
        <v>132</v>
      </c>
      <c r="G85" s="473">
        <f>IF('[1]BASE'!G86="","",'[1]BASE'!G86)</f>
        <v>24.4</v>
      </c>
      <c r="H85" s="473" t="str">
        <f>IF('[1]BASE'!H86="","",'[1]BASE'!H86)</f>
        <v>B</v>
      </c>
      <c r="I85" s="474">
        <f>IF('[1]BASE'!CS86="","",'[1]BASE'!CS86)</f>
      </c>
      <c r="J85" s="474">
        <f>IF('[1]BASE'!CT86="","",'[1]BASE'!CT86)</f>
      </c>
      <c r="K85" s="474">
        <f>IF('[1]BASE'!CU86="","",'[1]BASE'!CU86)</f>
      </c>
      <c r="L85" s="474">
        <f>IF('[1]BASE'!CV86="","",'[1]BASE'!CV86)</f>
      </c>
      <c r="M85" s="474">
        <f>IF('[1]BASE'!CW86="","",'[1]BASE'!CW86)</f>
      </c>
      <c r="N85" s="474">
        <f>IF('[1]BASE'!CX86="","",'[1]BASE'!CX86)</f>
      </c>
      <c r="O85" s="474">
        <f>IF('[1]BASE'!CY86="","",'[1]BASE'!CY86)</f>
      </c>
      <c r="P85" s="474">
        <f>IF('[1]BASE'!CZ86="","",'[1]BASE'!CZ86)</f>
      </c>
      <c r="Q85" s="474">
        <f>IF('[1]BASE'!DA86="","",'[1]BASE'!DA86)</f>
      </c>
      <c r="R85" s="474">
        <f>IF('[1]BASE'!DB86="","",'[1]BASE'!DB86)</f>
      </c>
      <c r="S85" s="474">
        <f>IF('[1]BASE'!DC86="","",'[1]BASE'!DC86)</f>
      </c>
      <c r="T85" s="474">
        <f>IF('[1]BASE'!DD86="","",'[1]BASE'!DD86)</f>
      </c>
      <c r="U85" s="471"/>
      <c r="V85" s="467"/>
      <c r="X85" s="461">
        <f t="shared" si="1"/>
        <v>24.4</v>
      </c>
    </row>
    <row r="86" spans="2:24" s="461" customFormat="1" ht="19.5" customHeight="1">
      <c r="B86" s="462"/>
      <c r="C86" s="475">
        <f>IF('[1]BASE'!C87="","",'[1]BASE'!C87)</f>
        <v>71</v>
      </c>
      <c r="D86" s="475">
        <f>IF('[1]BASE'!D87="","",'[1]BASE'!D87)</f>
        <v>1999</v>
      </c>
      <c r="E86" s="475" t="str">
        <f>IF('[1]BASE'!E87="","",'[1]BASE'!E87)</f>
        <v>SAN NICOLÁS - VILLA CONSTITUCIÓN IND.</v>
      </c>
      <c r="F86" s="475">
        <f>IF('[1]BASE'!F87="","",'[1]BASE'!F87)</f>
        <v>132</v>
      </c>
      <c r="G86" s="476">
        <f>IF('[1]BASE'!G87="","",'[1]BASE'!G87)</f>
        <v>14.7</v>
      </c>
      <c r="H86" s="476" t="str">
        <f>IF('[1]BASE'!H87="","",'[1]BASE'!H87)</f>
        <v>C</v>
      </c>
      <c r="I86" s="474">
        <f>IF('[1]BASE'!CS87="","",'[1]BASE'!CS87)</f>
      </c>
      <c r="J86" s="474">
        <f>IF('[1]BASE'!CT87="","",'[1]BASE'!CT87)</f>
      </c>
      <c r="K86" s="474">
        <f>IF('[1]BASE'!CU87="","",'[1]BASE'!CU87)</f>
      </c>
      <c r="L86" s="474">
        <f>IF('[1]BASE'!CV87="","",'[1]BASE'!CV87)</f>
      </c>
      <c r="M86" s="474">
        <f>IF('[1]BASE'!CW87="","",'[1]BASE'!CW87)</f>
      </c>
      <c r="N86" s="474">
        <f>IF('[1]BASE'!CX87="","",'[1]BASE'!CX87)</f>
      </c>
      <c r="O86" s="474">
        <f>IF('[1]BASE'!CY87="","",'[1]BASE'!CY87)</f>
      </c>
      <c r="P86" s="474">
        <f>IF('[1]BASE'!CZ87="","",'[1]BASE'!CZ87)</f>
      </c>
      <c r="Q86" s="474">
        <f>IF('[1]BASE'!DA87="","",'[1]BASE'!DA87)</f>
      </c>
      <c r="R86" s="474">
        <f>IF('[1]BASE'!DB87="","",'[1]BASE'!DB87)</f>
      </c>
      <c r="S86" s="474">
        <f>IF('[1]BASE'!DC87="","",'[1]BASE'!DC87)</f>
      </c>
      <c r="T86" s="474">
        <f>IF('[1]BASE'!DD87="","",'[1]BASE'!DD87)</f>
        <v>1</v>
      </c>
      <c r="U86" s="471"/>
      <c r="V86" s="467"/>
      <c r="X86" s="461">
        <f t="shared" si="1"/>
        <v>14.7</v>
      </c>
    </row>
    <row r="87" spans="2:24" s="461" customFormat="1" ht="19.5" customHeight="1">
      <c r="B87" s="462"/>
      <c r="C87" s="472">
        <f>IF('[1]BASE'!C88="","",'[1]BASE'!C88)</f>
        <v>72</v>
      </c>
      <c r="D87" s="472">
        <f>IF('[1]BASE'!D88="","",'[1]BASE'!D88)</f>
        <v>1997</v>
      </c>
      <c r="E87" s="472" t="str">
        <f>IF('[1]BASE'!E88="","",'[1]BASE'!E88)</f>
        <v>SAN NICOLÁS - VILLA CONSTITUCIÓN RES.</v>
      </c>
      <c r="F87" s="472">
        <f>IF('[1]BASE'!F88="","",'[1]BASE'!F88)</f>
        <v>132</v>
      </c>
      <c r="G87" s="473">
        <f>IF('[1]BASE'!G88="","",'[1]BASE'!G88)</f>
        <v>13.6</v>
      </c>
      <c r="H87" s="473" t="str">
        <f>IF('[1]BASE'!H88="","",'[1]BASE'!H88)</f>
        <v>B</v>
      </c>
      <c r="I87" s="474">
        <f>IF('[1]BASE'!CS88="","",'[1]BASE'!CS88)</f>
      </c>
      <c r="J87" s="474">
        <f>IF('[1]BASE'!CT88="","",'[1]BASE'!CT88)</f>
      </c>
      <c r="K87" s="474">
        <f>IF('[1]BASE'!CU88="","",'[1]BASE'!CU88)</f>
      </c>
      <c r="L87" s="474">
        <f>IF('[1]BASE'!CV88="","",'[1]BASE'!CV88)</f>
      </c>
      <c r="M87" s="474">
        <f>IF('[1]BASE'!CW88="","",'[1]BASE'!CW88)</f>
      </c>
      <c r="N87" s="474">
        <f>IF('[1]BASE'!CX88="","",'[1]BASE'!CX88)</f>
      </c>
      <c r="O87" s="474">
        <f>IF('[1]BASE'!CY88="","",'[1]BASE'!CY88)</f>
      </c>
      <c r="P87" s="474">
        <f>IF('[1]BASE'!CZ88="","",'[1]BASE'!CZ88)</f>
      </c>
      <c r="Q87" s="474">
        <f>IF('[1]BASE'!DA88="","",'[1]BASE'!DA88)</f>
      </c>
      <c r="R87" s="474">
        <f>IF('[1]BASE'!DB88="","",'[1]BASE'!DB88)</f>
      </c>
      <c r="S87" s="474">
        <f>IF('[1]BASE'!DC88="","",'[1]BASE'!DC88)</f>
      </c>
      <c r="T87" s="474">
        <f>IF('[1]BASE'!DD88="","",'[1]BASE'!DD88)</f>
      </c>
      <c r="U87" s="471"/>
      <c r="V87" s="467"/>
      <c r="X87" s="461">
        <f t="shared" si="1"/>
        <v>13.6</v>
      </c>
    </row>
    <row r="88" spans="2:24" s="461" customFormat="1" ht="19.5" customHeight="1">
      <c r="B88" s="462"/>
      <c r="C88" s="475">
        <f>IF('[1]BASE'!C89="","",'[1]BASE'!C89)</f>
        <v>73</v>
      </c>
      <c r="D88" s="475" t="str">
        <f>IF('[1]BASE'!D89="","",'[1]BASE'!D89)</f>
        <v>CE-000</v>
      </c>
      <c r="E88" s="475" t="str">
        <f>IF('[1]BASE'!E89="","",'[1]BASE'!E89)</f>
        <v>SAN NICOLAS EXTG - SAN NICOLAS</v>
      </c>
      <c r="F88" s="475">
        <f>IF('[1]BASE'!F89="","",'[1]BASE'!F89)</f>
        <v>132</v>
      </c>
      <c r="G88" s="476">
        <f>IF('[1]BASE'!G89="","",'[1]BASE'!G89)</f>
        <v>0.4</v>
      </c>
      <c r="H88" s="476" t="str">
        <f>IF('[1]BASE'!H89="","",'[1]BASE'!H89)</f>
        <v>C</v>
      </c>
      <c r="I88" s="474" t="str">
        <f>IF('[1]BASE'!CS89="","",'[1]BASE'!CS89)</f>
        <v>XXXX</v>
      </c>
      <c r="J88" s="474" t="str">
        <f>IF('[1]BASE'!CT89="","",'[1]BASE'!CT89)</f>
        <v>XXXX</v>
      </c>
      <c r="K88" s="474" t="str">
        <f>IF('[1]BASE'!CU89="","",'[1]BASE'!CU89)</f>
        <v>XXXX</v>
      </c>
      <c r="L88" s="474" t="str">
        <f>IF('[1]BASE'!CV89="","",'[1]BASE'!CV89)</f>
        <v>XXXX</v>
      </c>
      <c r="M88" s="474" t="str">
        <f>IF('[1]BASE'!CW89="","",'[1]BASE'!CW89)</f>
        <v>XXXX</v>
      </c>
      <c r="N88" s="474" t="str">
        <f>IF('[1]BASE'!CX89="","",'[1]BASE'!CX89)</f>
        <v>XXXX</v>
      </c>
      <c r="O88" s="474" t="str">
        <f>IF('[1]BASE'!CY89="","",'[1]BASE'!CY89)</f>
        <v>XXXX</v>
      </c>
      <c r="P88" s="474" t="str">
        <f>IF('[1]BASE'!CZ89="","",'[1]BASE'!CZ89)</f>
        <v>XXXX</v>
      </c>
      <c r="Q88" s="474" t="str">
        <f>IF('[1]BASE'!DA89="","",'[1]BASE'!DA89)</f>
        <v>XXXX</v>
      </c>
      <c r="R88" s="474" t="str">
        <f>IF('[1]BASE'!DB89="","",'[1]BASE'!DB89)</f>
        <v>XXXX</v>
      </c>
      <c r="S88" s="474" t="str">
        <f>IF('[1]BASE'!DC89="","",'[1]BASE'!DC89)</f>
        <v>XXXX</v>
      </c>
      <c r="T88" s="474" t="str">
        <f>IF('[1]BASE'!DD89="","",'[1]BASE'!DD89)</f>
        <v>XXXX</v>
      </c>
      <c r="U88" s="471"/>
      <c r="V88" s="467"/>
      <c r="X88" s="461">
        <f t="shared" si="1"/>
        <v>0</v>
      </c>
    </row>
    <row r="89" spans="2:24" s="461" customFormat="1" ht="19.5" customHeight="1">
      <c r="B89" s="462"/>
      <c r="C89" s="472">
        <f>IF('[1]BASE'!C90="","",'[1]BASE'!C90)</f>
        <v>74</v>
      </c>
      <c r="D89" s="472">
        <f>IF('[1]BASE'!D90="","",'[1]BASE'!D90)</f>
        <v>2957</v>
      </c>
      <c r="E89" s="472" t="str">
        <f>IF('[1]BASE'!E90="","",'[1]BASE'!E90)</f>
        <v>SAN PEDRO - EASTMAN T</v>
      </c>
      <c r="F89" s="472">
        <f>IF('[1]BASE'!F90="","",'[1]BASE'!F90)</f>
        <v>132</v>
      </c>
      <c r="G89" s="473">
        <f>IF('[1]BASE'!G90="","",'[1]BASE'!G90)</f>
        <v>63.1</v>
      </c>
      <c r="H89" s="473" t="str">
        <f>IF('[1]BASE'!H90="","",'[1]BASE'!H90)</f>
        <v>C</v>
      </c>
      <c r="I89" s="474">
        <f>IF('[1]BASE'!CS90="","",'[1]BASE'!CS90)</f>
      </c>
      <c r="J89" s="474">
        <f>IF('[1]BASE'!CT90="","",'[1]BASE'!CT90)</f>
        <v>1</v>
      </c>
      <c r="K89" s="474">
        <f>IF('[1]BASE'!CU90="","",'[1]BASE'!CU90)</f>
      </c>
      <c r="L89" s="474">
        <f>IF('[1]BASE'!CV90="","",'[1]BASE'!CV90)</f>
      </c>
      <c r="M89" s="474">
        <f>IF('[1]BASE'!CW90="","",'[1]BASE'!CW90)</f>
      </c>
      <c r="N89" s="474">
        <f>IF('[1]BASE'!CX90="","",'[1]BASE'!CX90)</f>
      </c>
      <c r="O89" s="474">
        <f>IF('[1]BASE'!CY90="","",'[1]BASE'!CY90)</f>
      </c>
      <c r="P89" s="474">
        <f>IF('[1]BASE'!CZ90="","",'[1]BASE'!CZ90)</f>
      </c>
      <c r="Q89" s="474">
        <f>IF('[1]BASE'!DA90="","",'[1]BASE'!DA90)</f>
      </c>
      <c r="R89" s="474">
        <f>IF('[1]BASE'!DB90="","",'[1]BASE'!DB90)</f>
      </c>
      <c r="S89" s="474">
        <f>IF('[1]BASE'!DC90="","",'[1]BASE'!DC90)</f>
      </c>
      <c r="T89" s="474">
        <f>IF('[1]BASE'!DD90="","",'[1]BASE'!DD90)</f>
      </c>
      <c r="U89" s="471"/>
      <c r="V89" s="467"/>
      <c r="X89" s="461">
        <f t="shared" si="1"/>
        <v>63.1</v>
      </c>
    </row>
    <row r="90" spans="2:24" s="461" customFormat="1" ht="19.5" customHeight="1">
      <c r="B90" s="462"/>
      <c r="C90" s="475">
        <f>IF('[1]BASE'!C91="","",'[1]BASE'!C91)</f>
        <v>75</v>
      </c>
      <c r="D90" s="475">
        <f>IF('[1]BASE'!D91="","",'[1]BASE'!D91)</f>
        <v>1427</v>
      </c>
      <c r="E90" s="475" t="str">
        <f>IF('[1]BASE'!E91="","",'[1]BASE'!E91)</f>
        <v>SAN PEDRO - PAPEL PRENSA</v>
      </c>
      <c r="F90" s="475">
        <f>IF('[1]BASE'!F91="","",'[1]BASE'!F91)</f>
        <v>132</v>
      </c>
      <c r="G90" s="476">
        <f>IF('[1]BASE'!G91="","",'[1]BASE'!G91)</f>
        <v>10.9</v>
      </c>
      <c r="H90" s="476" t="str">
        <f>IF('[1]BASE'!H91="","",'[1]BASE'!H91)</f>
        <v>B</v>
      </c>
      <c r="I90" s="474">
        <f>IF('[1]BASE'!CS91="","",'[1]BASE'!CS91)</f>
      </c>
      <c r="J90" s="474">
        <f>IF('[1]BASE'!CT91="","",'[1]BASE'!CT91)</f>
      </c>
      <c r="K90" s="474">
        <f>IF('[1]BASE'!CU91="","",'[1]BASE'!CU91)</f>
      </c>
      <c r="L90" s="474">
        <f>IF('[1]BASE'!CV91="","",'[1]BASE'!CV91)</f>
      </c>
      <c r="M90" s="474">
        <f>IF('[1]BASE'!CW91="","",'[1]BASE'!CW91)</f>
      </c>
      <c r="N90" s="474">
        <f>IF('[1]BASE'!CX91="","",'[1]BASE'!CX91)</f>
      </c>
      <c r="O90" s="474">
        <f>IF('[1]BASE'!CY91="","",'[1]BASE'!CY91)</f>
      </c>
      <c r="P90" s="474">
        <f>IF('[1]BASE'!CZ91="","",'[1]BASE'!CZ91)</f>
      </c>
      <c r="Q90" s="474">
        <f>IF('[1]BASE'!DA91="","",'[1]BASE'!DA91)</f>
      </c>
      <c r="R90" s="474">
        <f>IF('[1]BASE'!DB91="","",'[1]BASE'!DB91)</f>
      </c>
      <c r="S90" s="474">
        <f>IF('[1]BASE'!DC91="","",'[1]BASE'!DC91)</f>
      </c>
      <c r="T90" s="474">
        <f>IF('[1]BASE'!DD91="","",'[1]BASE'!DD91)</f>
      </c>
      <c r="U90" s="471"/>
      <c r="V90" s="467"/>
      <c r="X90" s="461">
        <f t="shared" si="1"/>
        <v>10.9</v>
      </c>
    </row>
    <row r="91" spans="2:24" s="461" customFormat="1" ht="19.5" customHeight="1">
      <c r="B91" s="462"/>
      <c r="C91" s="472">
        <f>IF('[1]BASE'!C92="","",'[1]BASE'!C92)</f>
        <v>76</v>
      </c>
      <c r="D91" s="472" t="str">
        <f>IF('[1]BASE'!D92="","",'[1]BASE'!D92)</f>
        <v>CE-000</v>
      </c>
      <c r="E91" s="472" t="str">
        <f>IF('[1]BASE'!E92="","",'[1]BASE'!E92)</f>
        <v>SAN PEDRO - SAN NICOLÁS</v>
      </c>
      <c r="F91" s="472">
        <f>IF('[1]BASE'!F92="","",'[1]BASE'!F92)</f>
        <v>132</v>
      </c>
      <c r="G91" s="473">
        <f>IF('[1]BASE'!G92="","",'[1]BASE'!G92)</f>
        <v>65</v>
      </c>
      <c r="H91" s="473" t="str">
        <f>IF('[1]BASE'!H92="","",'[1]BASE'!H92)</f>
        <v>C</v>
      </c>
      <c r="I91" s="474" t="str">
        <f>IF('[1]BASE'!CS92="","",'[1]BASE'!CS92)</f>
        <v>XXXX</v>
      </c>
      <c r="J91" s="474" t="str">
        <f>IF('[1]BASE'!CT92="","",'[1]BASE'!CT92)</f>
        <v>XXXX</v>
      </c>
      <c r="K91" s="474" t="str">
        <f>IF('[1]BASE'!CU92="","",'[1]BASE'!CU92)</f>
        <v>XXXX</v>
      </c>
      <c r="L91" s="474" t="str">
        <f>IF('[1]BASE'!CV92="","",'[1]BASE'!CV92)</f>
        <v>XXXX</v>
      </c>
      <c r="M91" s="474" t="str">
        <f>IF('[1]BASE'!CW92="","",'[1]BASE'!CW92)</f>
        <v>XXXX</v>
      </c>
      <c r="N91" s="474" t="str">
        <f>IF('[1]BASE'!CX92="","",'[1]BASE'!CX92)</f>
        <v>XXXX</v>
      </c>
      <c r="O91" s="474" t="str">
        <f>IF('[1]BASE'!CY92="","",'[1]BASE'!CY92)</f>
        <v>XXXX</v>
      </c>
      <c r="P91" s="474" t="str">
        <f>IF('[1]BASE'!CZ92="","",'[1]BASE'!CZ92)</f>
        <v>XXXX</v>
      </c>
      <c r="Q91" s="474" t="str">
        <f>IF('[1]BASE'!DA92="","",'[1]BASE'!DA92)</f>
        <v>XXXX</v>
      </c>
      <c r="R91" s="474" t="str">
        <f>IF('[1]BASE'!DB92="","",'[1]BASE'!DB92)</f>
        <v>XXXX</v>
      </c>
      <c r="S91" s="474" t="str">
        <f>IF('[1]BASE'!DC92="","",'[1]BASE'!DC92)</f>
        <v>XXXX</v>
      </c>
      <c r="T91" s="474" t="str">
        <f>IF('[1]BASE'!DD92="","",'[1]BASE'!DD92)</f>
        <v>XXXX</v>
      </c>
      <c r="U91" s="471"/>
      <c r="V91" s="467"/>
      <c r="X91" s="461">
        <f t="shared" si="1"/>
        <v>0</v>
      </c>
    </row>
    <row r="92" spans="2:24" s="461" customFormat="1" ht="19.5" customHeight="1">
      <c r="B92" s="462"/>
      <c r="C92" s="475">
        <f>IF('[1]BASE'!C93="","",'[1]BASE'!C93)</f>
        <v>77</v>
      </c>
      <c r="D92" s="475">
        <f>IF('[1]BASE'!D93="","",'[1]BASE'!D93)</f>
        <v>4277</v>
      </c>
      <c r="E92" s="475" t="str">
        <f>IF('[1]BASE'!E93="","",'[1]BASE'!E93)</f>
        <v>SAN PEDRO - RAMALLO INDUSTRIAL</v>
      </c>
      <c r="F92" s="475">
        <f>IF('[1]BASE'!F93="","",'[1]BASE'!F93)</f>
        <v>132</v>
      </c>
      <c r="G92" s="476">
        <f>IF('[1]BASE'!G93="","",'[1]BASE'!G93)</f>
        <v>58</v>
      </c>
      <c r="H92" s="476" t="str">
        <f>IF('[1]BASE'!H93="","",'[1]BASE'!H93)</f>
        <v>C</v>
      </c>
      <c r="I92" s="474">
        <f>IF('[1]BASE'!CS93="","",'[1]BASE'!CS93)</f>
      </c>
      <c r="J92" s="474">
        <f>IF('[1]BASE'!CT93="","",'[1]BASE'!CT93)</f>
        <v>1</v>
      </c>
      <c r="K92" s="474">
        <f>IF('[1]BASE'!CU93="","",'[1]BASE'!CU93)</f>
      </c>
      <c r="L92" s="474">
        <f>IF('[1]BASE'!CV93="","",'[1]BASE'!CV93)</f>
      </c>
      <c r="M92" s="474">
        <f>IF('[1]BASE'!CW93="","",'[1]BASE'!CW93)</f>
      </c>
      <c r="N92" s="474">
        <f>IF('[1]BASE'!CX93="","",'[1]BASE'!CX93)</f>
      </c>
      <c r="O92" s="474">
        <f>IF('[1]BASE'!CY93="","",'[1]BASE'!CY93)</f>
      </c>
      <c r="P92" s="474">
        <f>IF('[1]BASE'!CZ93="","",'[1]BASE'!CZ93)</f>
      </c>
      <c r="Q92" s="474">
        <f>IF('[1]BASE'!DA93="","",'[1]BASE'!DA93)</f>
      </c>
      <c r="R92" s="474">
        <f>IF('[1]BASE'!DB93="","",'[1]BASE'!DB93)</f>
      </c>
      <c r="S92" s="474">
        <f>IF('[1]BASE'!DC93="","",'[1]BASE'!DC93)</f>
      </c>
      <c r="T92" s="474">
        <f>IF('[1]BASE'!DD93="","",'[1]BASE'!DD93)</f>
      </c>
      <c r="U92" s="471"/>
      <c r="V92" s="467"/>
      <c r="X92" s="461">
        <f t="shared" si="1"/>
        <v>58</v>
      </c>
    </row>
    <row r="93" spans="2:24" s="461" customFormat="1" ht="19.5" customHeight="1">
      <c r="B93" s="462"/>
      <c r="C93" s="472">
        <f>IF('[1]BASE'!C94="","",'[1]BASE'!C94)</f>
        <v>78</v>
      </c>
      <c r="D93" s="472">
        <f>IF('[1]BASE'!D94="","",'[1]BASE'!D94)</f>
        <v>4278</v>
      </c>
      <c r="E93" s="472" t="str">
        <f>IF('[1]BASE'!E94="","",'[1]BASE'!E94)</f>
        <v>SAN NICOLÁS - RAMALLO INDUSTRIAL</v>
      </c>
      <c r="F93" s="472">
        <f>IF('[1]BASE'!F94="","",'[1]BASE'!F94)</f>
        <v>132</v>
      </c>
      <c r="G93" s="473">
        <f>IF('[1]BASE'!G94="","",'[1]BASE'!G94)</f>
        <v>23.5</v>
      </c>
      <c r="H93" s="473" t="str">
        <f>IF('[1]BASE'!H94="","",'[1]BASE'!H94)</f>
        <v>C</v>
      </c>
      <c r="I93" s="474">
        <f>IF('[1]BASE'!CS94="","",'[1]BASE'!CS94)</f>
      </c>
      <c r="J93" s="474">
        <f>IF('[1]BASE'!CT94="","",'[1]BASE'!CT94)</f>
      </c>
      <c r="K93" s="474">
        <f>IF('[1]BASE'!CU94="","",'[1]BASE'!CU94)</f>
      </c>
      <c r="L93" s="474">
        <f>IF('[1]BASE'!CV94="","",'[1]BASE'!CV94)</f>
      </c>
      <c r="M93" s="474">
        <f>IF('[1]BASE'!CW94="","",'[1]BASE'!CW94)</f>
      </c>
      <c r="N93" s="474">
        <f>IF('[1]BASE'!CX94="","",'[1]BASE'!CX94)</f>
      </c>
      <c r="O93" s="474">
        <f>IF('[1]BASE'!CY94="","",'[1]BASE'!CY94)</f>
      </c>
      <c r="P93" s="474">
        <f>IF('[1]BASE'!CZ94="","",'[1]BASE'!CZ94)</f>
      </c>
      <c r="Q93" s="474">
        <f>IF('[1]BASE'!DA94="","",'[1]BASE'!DA94)</f>
      </c>
      <c r="R93" s="474">
        <f>IF('[1]BASE'!DB94="","",'[1]BASE'!DB94)</f>
      </c>
      <c r="S93" s="474">
        <f>IF('[1]BASE'!DC94="","",'[1]BASE'!DC94)</f>
      </c>
      <c r="T93" s="474">
        <f>IF('[1]BASE'!DD94="","",'[1]BASE'!DD94)</f>
      </c>
      <c r="U93" s="471"/>
      <c r="V93" s="467"/>
      <c r="X93" s="461">
        <f t="shared" si="1"/>
        <v>23.5</v>
      </c>
    </row>
    <row r="94" spans="2:24" s="461" customFormat="1" ht="19.5" customHeight="1">
      <c r="B94" s="462"/>
      <c r="C94" s="475">
        <f>IF('[1]BASE'!C95="","",'[1]BASE'!C95)</f>
        <v>79</v>
      </c>
      <c r="D94" s="475">
        <f>IF('[1]BASE'!D95="","",'[1]BASE'!D95)</f>
        <v>1517</v>
      </c>
      <c r="E94" s="475" t="str">
        <f>IF('[1]BASE'!E95="","",'[1]BASE'!E95)</f>
        <v>TANDIL - BALCARCE</v>
      </c>
      <c r="F94" s="475">
        <f>IF('[1]BASE'!F95="","",'[1]BASE'!F95)</f>
        <v>132</v>
      </c>
      <c r="G94" s="476">
        <f>IF('[1]BASE'!G95="","",'[1]BASE'!G95)</f>
        <v>103.6</v>
      </c>
      <c r="H94" s="476" t="str">
        <f>IF('[1]BASE'!H95="","",'[1]BASE'!H95)</f>
        <v>C</v>
      </c>
      <c r="I94" s="474">
        <f>IF('[1]BASE'!CS95="","",'[1]BASE'!CS95)</f>
      </c>
      <c r="J94" s="474">
        <f>IF('[1]BASE'!CT95="","",'[1]BASE'!CT95)</f>
      </c>
      <c r="K94" s="474">
        <f>IF('[1]BASE'!CU95="","",'[1]BASE'!CU95)</f>
        <v>1</v>
      </c>
      <c r="L94" s="474">
        <f>IF('[1]BASE'!CV95="","",'[1]BASE'!CV95)</f>
      </c>
      <c r="M94" s="474">
        <f>IF('[1]BASE'!CW95="","",'[1]BASE'!CW95)</f>
        <v>1</v>
      </c>
      <c r="N94" s="474">
        <f>IF('[1]BASE'!CX95="","",'[1]BASE'!CX95)</f>
      </c>
      <c r="O94" s="474">
        <f>IF('[1]BASE'!CY95="","",'[1]BASE'!CY95)</f>
      </c>
      <c r="P94" s="474">
        <f>IF('[1]BASE'!CZ95="","",'[1]BASE'!CZ95)</f>
      </c>
      <c r="Q94" s="474">
        <f>IF('[1]BASE'!DA95="","",'[1]BASE'!DA95)</f>
      </c>
      <c r="R94" s="474">
        <f>IF('[1]BASE'!DB95="","",'[1]BASE'!DB95)</f>
      </c>
      <c r="S94" s="474">
        <f>IF('[1]BASE'!DC95="","",'[1]BASE'!DC95)</f>
      </c>
      <c r="T94" s="474">
        <f>IF('[1]BASE'!DD95="","",'[1]BASE'!DD95)</f>
      </c>
      <c r="U94" s="471"/>
      <c r="V94" s="467"/>
      <c r="X94" s="461">
        <f t="shared" si="1"/>
        <v>103.6</v>
      </c>
    </row>
    <row r="95" spans="2:24" s="461" customFormat="1" ht="19.5" customHeight="1">
      <c r="B95" s="462"/>
      <c r="C95" s="472">
        <f>IF('[1]BASE'!C96="","",'[1]BASE'!C96)</f>
        <v>80</v>
      </c>
      <c r="D95" s="472">
        <f>IF('[1]BASE'!D96="","",'[1]BASE'!D96)</f>
        <v>1519</v>
      </c>
      <c r="E95" s="472" t="str">
        <f>IF('[1]BASE'!E96="","",'[1]BASE'!E96)</f>
        <v>TANDIL - NECOCHEA</v>
      </c>
      <c r="F95" s="472">
        <f>IF('[1]BASE'!F96="","",'[1]BASE'!F96)</f>
        <v>132</v>
      </c>
      <c r="G95" s="473">
        <f>IF('[1]BASE'!G96="","",'[1]BASE'!G96)</f>
        <v>149.2</v>
      </c>
      <c r="H95" s="473" t="str">
        <f>IF('[1]BASE'!H96="","",'[1]BASE'!H96)</f>
        <v>C</v>
      </c>
      <c r="I95" s="474">
        <f>IF('[1]BASE'!CS96="","",'[1]BASE'!CS96)</f>
        <v>1</v>
      </c>
      <c r="J95" s="474">
        <f>IF('[1]BASE'!CT96="","",'[1]BASE'!CT96)</f>
      </c>
      <c r="K95" s="474">
        <f>IF('[1]BASE'!CU96="","",'[1]BASE'!CU96)</f>
        <v>2</v>
      </c>
      <c r="L95" s="474">
        <f>IF('[1]BASE'!CV96="","",'[1]BASE'!CV96)</f>
        <v>1</v>
      </c>
      <c r="M95" s="474">
        <f>IF('[1]BASE'!CW96="","",'[1]BASE'!CW96)</f>
      </c>
      <c r="N95" s="474">
        <f>IF('[1]BASE'!CX96="","",'[1]BASE'!CX96)</f>
      </c>
      <c r="O95" s="474">
        <f>IF('[1]BASE'!CY96="","",'[1]BASE'!CY96)</f>
      </c>
      <c r="P95" s="474">
        <f>IF('[1]BASE'!CZ96="","",'[1]BASE'!CZ96)</f>
      </c>
      <c r="Q95" s="474">
        <f>IF('[1]BASE'!DA96="","",'[1]BASE'!DA96)</f>
        <v>1</v>
      </c>
      <c r="R95" s="474">
        <f>IF('[1]BASE'!DB96="","",'[1]BASE'!DB96)</f>
      </c>
      <c r="S95" s="474">
        <f>IF('[1]BASE'!DC96="","",'[1]BASE'!DC96)</f>
      </c>
      <c r="T95" s="474">
        <f>IF('[1]BASE'!DD96="","",'[1]BASE'!DD96)</f>
      </c>
      <c r="U95" s="471"/>
      <c r="V95" s="467"/>
      <c r="X95" s="461">
        <f t="shared" si="1"/>
        <v>149.2</v>
      </c>
    </row>
    <row r="96" spans="2:24" s="461" customFormat="1" ht="19.5" customHeight="1">
      <c r="B96" s="462"/>
      <c r="C96" s="475">
        <f>IF('[1]BASE'!C97="","",'[1]BASE'!C97)</f>
        <v>81</v>
      </c>
      <c r="D96" s="475">
        <f>IF('[1]BASE'!D97="","",'[1]BASE'!D97)</f>
        <v>1518</v>
      </c>
      <c r="E96" s="475" t="str">
        <f>IF('[1]BASE'!E97="","",'[1]BASE'!E97)</f>
        <v>TANDIL - BARKER</v>
      </c>
      <c r="F96" s="475">
        <f>IF('[1]BASE'!F97="","",'[1]BASE'!F97)</f>
        <v>132</v>
      </c>
      <c r="G96" s="476">
        <f>IF('[1]BASE'!G97="","",'[1]BASE'!G97)</f>
        <v>47.7</v>
      </c>
      <c r="H96" s="476" t="str">
        <f>IF('[1]BASE'!H97="","",'[1]BASE'!H97)</f>
        <v>C</v>
      </c>
      <c r="I96" s="474">
        <f>IF('[1]BASE'!CS97="","",'[1]BASE'!CS97)</f>
      </c>
      <c r="J96" s="474">
        <f>IF('[1]BASE'!CT97="","",'[1]BASE'!CT97)</f>
      </c>
      <c r="K96" s="474">
        <f>IF('[1]BASE'!CU97="","",'[1]BASE'!CU97)</f>
      </c>
      <c r="L96" s="474">
        <f>IF('[1]BASE'!CV97="","",'[1]BASE'!CV97)</f>
      </c>
      <c r="M96" s="474">
        <f>IF('[1]BASE'!CW97="","",'[1]BASE'!CW97)</f>
      </c>
      <c r="N96" s="474">
        <f>IF('[1]BASE'!CX97="","",'[1]BASE'!CX97)</f>
      </c>
      <c r="O96" s="474">
        <f>IF('[1]BASE'!CY97="","",'[1]BASE'!CY97)</f>
      </c>
      <c r="P96" s="474">
        <f>IF('[1]BASE'!CZ97="","",'[1]BASE'!CZ97)</f>
      </c>
      <c r="Q96" s="474">
        <f>IF('[1]BASE'!DA97="","",'[1]BASE'!DA97)</f>
      </c>
      <c r="R96" s="474">
        <f>IF('[1]BASE'!DB97="","",'[1]BASE'!DB97)</f>
      </c>
      <c r="S96" s="474">
        <f>IF('[1]BASE'!DC97="","",'[1]BASE'!DC97)</f>
      </c>
      <c r="T96" s="474">
        <f>IF('[1]BASE'!DD97="","",'[1]BASE'!DD97)</f>
      </c>
      <c r="U96" s="471"/>
      <c r="V96" s="467"/>
      <c r="X96" s="461">
        <f t="shared" si="1"/>
        <v>47.7</v>
      </c>
    </row>
    <row r="97" spans="2:24" s="461" customFormat="1" ht="19.5" customHeight="1">
      <c r="B97" s="462"/>
      <c r="C97" s="472">
        <f>IF('[1]BASE'!C98="","",'[1]BASE'!C98)</f>
        <v>82</v>
      </c>
      <c r="D97" s="472">
        <f>IF('[1]BASE'!D98="","",'[1]BASE'!D98)</f>
        <v>2712</v>
      </c>
      <c r="E97" s="472" t="str">
        <f>IF('[1]BASE'!E98="","",'[1]BASE'!E98)</f>
        <v>TRENQUE LAUQUEN - GRAL. PICO</v>
      </c>
      <c r="F97" s="472">
        <f>IF('[1]BASE'!F98="","",'[1]BASE'!F98)</f>
        <v>132</v>
      </c>
      <c r="G97" s="473">
        <f>IF('[1]BASE'!G98="","",'[1]BASE'!G98)</f>
        <v>77</v>
      </c>
      <c r="H97" s="473" t="str">
        <f>IF('[1]BASE'!H98="","",'[1]BASE'!H98)</f>
        <v>C</v>
      </c>
      <c r="I97" s="474">
        <f>IF('[1]BASE'!CS98="","",'[1]BASE'!CS98)</f>
      </c>
      <c r="J97" s="474">
        <f>IF('[1]BASE'!CT98="","",'[1]BASE'!CT98)</f>
      </c>
      <c r="K97" s="474">
        <f>IF('[1]BASE'!CU98="","",'[1]BASE'!CU98)</f>
      </c>
      <c r="L97" s="474">
        <f>IF('[1]BASE'!CV98="","",'[1]BASE'!CV98)</f>
      </c>
      <c r="M97" s="474">
        <f>IF('[1]BASE'!CW98="","",'[1]BASE'!CW98)</f>
      </c>
      <c r="N97" s="474">
        <f>IF('[1]BASE'!CX98="","",'[1]BASE'!CX98)</f>
      </c>
      <c r="O97" s="474">
        <f>IF('[1]BASE'!CY98="","",'[1]BASE'!CY98)</f>
      </c>
      <c r="P97" s="474">
        <f>IF('[1]BASE'!CZ98="","",'[1]BASE'!CZ98)</f>
      </c>
      <c r="Q97" s="474">
        <f>IF('[1]BASE'!DA98="","",'[1]BASE'!DA98)</f>
      </c>
      <c r="R97" s="474">
        <f>IF('[1]BASE'!DB98="","",'[1]BASE'!DB98)</f>
      </c>
      <c r="S97" s="474">
        <f>IF('[1]BASE'!DC98="","",'[1]BASE'!DC98)</f>
      </c>
      <c r="T97" s="474">
        <f>IF('[1]BASE'!DD98="","",'[1]BASE'!DD98)</f>
      </c>
      <c r="U97" s="471"/>
      <c r="V97" s="467"/>
      <c r="X97" s="461">
        <f t="shared" si="1"/>
        <v>77</v>
      </c>
    </row>
    <row r="98" spans="2:24" s="461" customFormat="1" ht="19.5" customHeight="1">
      <c r="B98" s="462"/>
      <c r="C98" s="475">
        <f>IF('[1]BASE'!C99="","",'[1]BASE'!C99)</f>
        <v>83</v>
      </c>
      <c r="D98" s="475">
        <f>IF('[1]BASE'!D99="","",'[1]BASE'!D99)</f>
        <v>1402</v>
      </c>
      <c r="E98" s="475" t="str">
        <f>IF('[1]BASE'!E99="","",'[1]BASE'!E99)</f>
        <v>TRENQUE LAUQUEN - HENDERSON</v>
      </c>
      <c r="F98" s="475">
        <f>IF('[1]BASE'!F99="","",'[1]BASE'!F99)</f>
        <v>132</v>
      </c>
      <c r="G98" s="476">
        <f>IF('[1]BASE'!G99="","",'[1]BASE'!G99)</f>
        <v>105.4</v>
      </c>
      <c r="H98" s="476" t="str">
        <f>IF('[1]BASE'!H99="","",'[1]BASE'!H99)</f>
        <v>A</v>
      </c>
      <c r="I98" s="474">
        <f>IF('[1]BASE'!CS99="","",'[1]BASE'!CS99)</f>
      </c>
      <c r="J98" s="474">
        <f>IF('[1]BASE'!CT99="","",'[1]BASE'!CT99)</f>
      </c>
      <c r="K98" s="474">
        <f>IF('[1]BASE'!CU99="","",'[1]BASE'!CU99)</f>
      </c>
      <c r="L98" s="474">
        <f>IF('[1]BASE'!CV99="","",'[1]BASE'!CV99)</f>
      </c>
      <c r="M98" s="474">
        <f>IF('[1]BASE'!CW99="","",'[1]BASE'!CW99)</f>
      </c>
      <c r="N98" s="474">
        <f>IF('[1]BASE'!CX99="","",'[1]BASE'!CX99)</f>
        <v>1</v>
      </c>
      <c r="O98" s="474">
        <f>IF('[1]BASE'!CY99="","",'[1]BASE'!CY99)</f>
      </c>
      <c r="P98" s="474">
        <f>IF('[1]BASE'!CZ99="","",'[1]BASE'!CZ99)</f>
      </c>
      <c r="Q98" s="474">
        <f>IF('[1]BASE'!DA99="","",'[1]BASE'!DA99)</f>
      </c>
      <c r="R98" s="474">
        <f>IF('[1]BASE'!DB99="","",'[1]BASE'!DB99)</f>
      </c>
      <c r="S98" s="474">
        <f>IF('[1]BASE'!DC99="","",'[1]BASE'!DC99)</f>
      </c>
      <c r="T98" s="474">
        <f>IF('[1]BASE'!DD99="","",'[1]BASE'!DD99)</f>
      </c>
      <c r="U98" s="471"/>
      <c r="V98" s="467"/>
      <c r="X98" s="461">
        <f t="shared" si="1"/>
        <v>105.4</v>
      </c>
    </row>
    <row r="99" spans="2:24" s="461" customFormat="1" ht="19.5" customHeight="1">
      <c r="B99" s="462"/>
      <c r="C99" s="472">
        <f>IF('[1]BASE'!C100="","",'[1]BASE'!C100)</f>
        <v>84</v>
      </c>
      <c r="D99" s="472">
        <f>IF('[1]BASE'!D100="","",'[1]BASE'!D100)</f>
        <v>1382</v>
      </c>
      <c r="E99" s="472" t="str">
        <f>IF('[1]BASE'!E100="","",'[1]BASE'!E100)</f>
        <v>URBANA SAN NICOLÁS - SAN NICOLAS</v>
      </c>
      <c r="F99" s="472">
        <f>IF('[1]BASE'!F100="","",'[1]BASE'!F100)</f>
        <v>132</v>
      </c>
      <c r="G99" s="473">
        <f>IF('[1]BASE'!G100="","",'[1]BASE'!G100)</f>
        <v>6.5</v>
      </c>
      <c r="H99" s="473" t="str">
        <f>IF('[1]BASE'!H100="","",'[1]BASE'!H100)</f>
        <v>C</v>
      </c>
      <c r="I99" s="474">
        <f>IF('[1]BASE'!CS100="","",'[1]BASE'!CS100)</f>
      </c>
      <c r="J99" s="474">
        <f>IF('[1]BASE'!CT100="","",'[1]BASE'!CT100)</f>
      </c>
      <c r="K99" s="474">
        <f>IF('[1]BASE'!CU100="","",'[1]BASE'!CU100)</f>
      </c>
      <c r="L99" s="474">
        <f>IF('[1]BASE'!CV100="","",'[1]BASE'!CV100)</f>
      </c>
      <c r="M99" s="474">
        <f>IF('[1]BASE'!CW100="","",'[1]BASE'!CW100)</f>
      </c>
      <c r="N99" s="474">
        <f>IF('[1]BASE'!CX100="","",'[1]BASE'!CX100)</f>
      </c>
      <c r="O99" s="474">
        <f>IF('[1]BASE'!CY100="","",'[1]BASE'!CY100)</f>
      </c>
      <c r="P99" s="474">
        <f>IF('[1]BASE'!CZ100="","",'[1]BASE'!CZ100)</f>
      </c>
      <c r="Q99" s="474">
        <f>IF('[1]BASE'!DA100="","",'[1]BASE'!DA100)</f>
      </c>
      <c r="R99" s="474">
        <f>IF('[1]BASE'!DB100="","",'[1]BASE'!DB100)</f>
      </c>
      <c r="S99" s="474">
        <f>IF('[1]BASE'!DC100="","",'[1]BASE'!DC100)</f>
      </c>
      <c r="T99" s="474">
        <f>IF('[1]BASE'!DD100="","",'[1]BASE'!DD100)</f>
      </c>
      <c r="U99" s="471"/>
      <c r="V99" s="467"/>
      <c r="X99" s="461">
        <f t="shared" si="1"/>
        <v>6.5</v>
      </c>
    </row>
    <row r="100" spans="2:24" s="461" customFormat="1" ht="19.5" customHeight="1">
      <c r="B100" s="462"/>
      <c r="C100" s="475">
        <f>IF('[1]BASE'!C101="","",'[1]BASE'!C101)</f>
        <v>85</v>
      </c>
      <c r="D100" s="475">
        <f>IF('[1]BASE'!D101="","",'[1]BASE'!D101)</f>
        <v>1547</v>
      </c>
      <c r="E100" s="475" t="str">
        <f>IF('[1]BASE'!E101="","",'[1]BASE'!E101)</f>
        <v>URBANA BB - C. PIEDRABUENA</v>
      </c>
      <c r="F100" s="475">
        <f>IF('[1]BASE'!F101="","",'[1]BASE'!F101)</f>
        <v>132</v>
      </c>
      <c r="G100" s="476">
        <f>IF('[1]BASE'!G101="","",'[1]BASE'!G101)</f>
        <v>1.9</v>
      </c>
      <c r="H100" s="476" t="str">
        <f>IF('[1]BASE'!H101="","",'[1]BASE'!H101)</f>
        <v>C</v>
      </c>
      <c r="I100" s="474">
        <f>IF('[1]BASE'!CS101="","",'[1]BASE'!CS101)</f>
      </c>
      <c r="J100" s="474">
        <f>IF('[1]BASE'!CT101="","",'[1]BASE'!CT101)</f>
      </c>
      <c r="K100" s="474">
        <f>IF('[1]BASE'!CU101="","",'[1]BASE'!CU101)</f>
      </c>
      <c r="L100" s="474">
        <f>IF('[1]BASE'!CV101="","",'[1]BASE'!CV101)</f>
      </c>
      <c r="M100" s="474">
        <f>IF('[1]BASE'!CW101="","",'[1]BASE'!CW101)</f>
      </c>
      <c r="N100" s="474">
        <f>IF('[1]BASE'!CX101="","",'[1]BASE'!CX101)</f>
      </c>
      <c r="O100" s="474">
        <f>IF('[1]BASE'!CY101="","",'[1]BASE'!CY101)</f>
      </c>
      <c r="P100" s="474">
        <f>IF('[1]BASE'!CZ101="","",'[1]BASE'!CZ101)</f>
      </c>
      <c r="Q100" s="474">
        <f>IF('[1]BASE'!DA101="","",'[1]BASE'!DA101)</f>
      </c>
      <c r="R100" s="474">
        <f>IF('[1]BASE'!DB101="","",'[1]BASE'!DB101)</f>
      </c>
      <c r="S100" s="474">
        <f>IF('[1]BASE'!DC101="","",'[1]BASE'!DC101)</f>
      </c>
      <c r="T100" s="474">
        <f>IF('[1]BASE'!DD101="","",'[1]BASE'!DD101)</f>
      </c>
      <c r="U100" s="471"/>
      <c r="V100" s="467"/>
      <c r="X100" s="461">
        <f t="shared" si="1"/>
        <v>1.9</v>
      </c>
    </row>
    <row r="101" spans="2:24" s="461" customFormat="1" ht="19.5" customHeight="1">
      <c r="B101" s="462"/>
      <c r="C101" s="472">
        <f>IF('[1]BASE'!C102="","",'[1]BASE'!C102)</f>
        <v>86</v>
      </c>
      <c r="D101" s="472">
        <f>IF('[1]BASE'!D102="","",'[1]BASE'!D102)</f>
        <v>1445</v>
      </c>
      <c r="E101" s="472" t="str">
        <f>IF('[1]BASE'!E102="","",'[1]BASE'!E102)</f>
        <v>VILLA GESELL - GRAL. MADARIAGA</v>
      </c>
      <c r="F101" s="472">
        <f>IF('[1]BASE'!F102="","",'[1]BASE'!F102)</f>
        <v>132</v>
      </c>
      <c r="G101" s="473">
        <f>IF('[1]BASE'!G102="","",'[1]BASE'!G102)</f>
        <v>35</v>
      </c>
      <c r="H101" s="473" t="str">
        <f>IF('[1]BASE'!H102="","",'[1]BASE'!H102)</f>
        <v>C</v>
      </c>
      <c r="I101" s="474">
        <f>IF('[1]BASE'!CS102="","",'[1]BASE'!CS102)</f>
      </c>
      <c r="J101" s="474">
        <f>IF('[1]BASE'!CT102="","",'[1]BASE'!CT102)</f>
      </c>
      <c r="K101" s="474">
        <f>IF('[1]BASE'!CU102="","",'[1]BASE'!CU102)</f>
      </c>
      <c r="L101" s="474">
        <f>IF('[1]BASE'!CV102="","",'[1]BASE'!CV102)</f>
      </c>
      <c r="M101" s="474">
        <f>IF('[1]BASE'!CW102="","",'[1]BASE'!CW102)</f>
      </c>
      <c r="N101" s="474">
        <f>IF('[1]BASE'!CX102="","",'[1]BASE'!CX102)</f>
      </c>
      <c r="O101" s="474">
        <f>IF('[1]BASE'!CY102="","",'[1]BASE'!CY102)</f>
      </c>
      <c r="P101" s="474">
        <f>IF('[1]BASE'!CZ102="","",'[1]BASE'!CZ102)</f>
      </c>
      <c r="Q101" s="474">
        <f>IF('[1]BASE'!DA102="","",'[1]BASE'!DA102)</f>
      </c>
      <c r="R101" s="474">
        <f>IF('[1]BASE'!DB102="","",'[1]BASE'!DB102)</f>
      </c>
      <c r="S101" s="474">
        <f>IF('[1]BASE'!DC102="","",'[1]BASE'!DC102)</f>
      </c>
      <c r="T101" s="474">
        <f>IF('[1]BASE'!DD102="","",'[1]BASE'!DD102)</f>
      </c>
      <c r="U101" s="471"/>
      <c r="V101" s="467"/>
      <c r="X101" s="461">
        <f t="shared" si="1"/>
        <v>35</v>
      </c>
    </row>
    <row r="102" spans="2:24" s="461" customFormat="1" ht="19.5" customHeight="1">
      <c r="B102" s="462"/>
      <c r="C102" s="475">
        <f>IF('[1]BASE'!C103="","",'[1]BASE'!C103)</f>
        <v>87</v>
      </c>
      <c r="D102" s="475">
        <f>IF('[1]BASE'!D103="","",'[1]BASE'!D103)</f>
        <v>2715</v>
      </c>
      <c r="E102" s="475" t="str">
        <f>IF('[1]BASE'!E103="","",'[1]BASE'!E103)</f>
        <v>VILLA LIA "T" - ANTONIO DE ARECO</v>
      </c>
      <c r="F102" s="475">
        <f>IF('[1]BASE'!F103="","",'[1]BASE'!F103)</f>
        <v>132</v>
      </c>
      <c r="G102" s="476">
        <f>IF('[1]BASE'!G103="","",'[1]BASE'!G103)</f>
        <v>18.4</v>
      </c>
      <c r="H102" s="476" t="str">
        <f>IF('[1]BASE'!H103="","",'[1]BASE'!H103)</f>
        <v>C</v>
      </c>
      <c r="I102" s="474">
        <f>IF('[1]BASE'!CS103="","",'[1]BASE'!CS103)</f>
      </c>
      <c r="J102" s="474">
        <f>IF('[1]BASE'!CT103="","",'[1]BASE'!CT103)</f>
      </c>
      <c r="K102" s="474">
        <f>IF('[1]BASE'!CU103="","",'[1]BASE'!CU103)</f>
      </c>
      <c r="L102" s="474">
        <f>IF('[1]BASE'!CV103="","",'[1]BASE'!CV103)</f>
      </c>
      <c r="M102" s="474">
        <f>IF('[1]BASE'!CW103="","",'[1]BASE'!CW103)</f>
      </c>
      <c r="N102" s="474">
        <f>IF('[1]BASE'!CX103="","",'[1]BASE'!CX103)</f>
      </c>
      <c r="O102" s="474">
        <f>IF('[1]BASE'!CY103="","",'[1]BASE'!CY103)</f>
      </c>
      <c r="P102" s="474">
        <f>IF('[1]BASE'!CZ103="","",'[1]BASE'!CZ103)</f>
        <v>1</v>
      </c>
      <c r="Q102" s="474">
        <f>IF('[1]BASE'!DA103="","",'[1]BASE'!DA103)</f>
      </c>
      <c r="R102" s="474">
        <f>IF('[1]BASE'!DB103="","",'[1]BASE'!DB103)</f>
      </c>
      <c r="S102" s="474">
        <f>IF('[1]BASE'!DC103="","",'[1]BASE'!DC103)</f>
      </c>
      <c r="T102" s="474">
        <f>IF('[1]BASE'!DD103="","",'[1]BASE'!DD103)</f>
      </c>
      <c r="U102" s="471"/>
      <c r="V102" s="467"/>
      <c r="X102" s="461">
        <f t="shared" si="1"/>
        <v>18.4</v>
      </c>
    </row>
    <row r="103" spans="2:24" s="461" customFormat="1" ht="19.5" customHeight="1">
      <c r="B103" s="462"/>
      <c r="C103" s="472">
        <f>IF('[1]BASE'!C104="","",'[1]BASE'!C104)</f>
        <v>88</v>
      </c>
      <c r="D103" s="472">
        <f>IF('[1]BASE'!D104="","",'[1]BASE'!D104)</f>
        <v>2714</v>
      </c>
      <c r="E103" s="472" t="str">
        <f>IF('[1]BASE'!E104="","",'[1]BASE'!E104)</f>
        <v>VILLA LIA "T" - NUEVA CAMPANA</v>
      </c>
      <c r="F103" s="472">
        <f>IF('[1]BASE'!F104="","",'[1]BASE'!F104)</f>
        <v>132</v>
      </c>
      <c r="G103" s="473">
        <f>IF('[1]BASE'!G104="","",'[1]BASE'!G104)</f>
        <v>35</v>
      </c>
      <c r="H103" s="473" t="str">
        <f>IF('[1]BASE'!H104="","",'[1]BASE'!H104)</f>
        <v>C</v>
      </c>
      <c r="I103" s="474">
        <f>IF('[1]BASE'!CS104="","",'[1]BASE'!CS104)</f>
      </c>
      <c r="J103" s="474">
        <f>IF('[1]BASE'!CT104="","",'[1]BASE'!CT104)</f>
      </c>
      <c r="K103" s="474">
        <f>IF('[1]BASE'!CU104="","",'[1]BASE'!CU104)</f>
      </c>
      <c r="L103" s="474">
        <f>IF('[1]BASE'!CV104="","",'[1]BASE'!CV104)</f>
      </c>
      <c r="M103" s="474">
        <f>IF('[1]BASE'!CW104="","",'[1]BASE'!CW104)</f>
      </c>
      <c r="N103" s="474">
        <f>IF('[1]BASE'!CX104="","",'[1]BASE'!CX104)</f>
      </c>
      <c r="O103" s="474">
        <f>IF('[1]BASE'!CY104="","",'[1]BASE'!CY104)</f>
      </c>
      <c r="P103" s="474">
        <f>IF('[1]BASE'!CZ104="","",'[1]BASE'!CZ104)</f>
        <v>1</v>
      </c>
      <c r="Q103" s="474">
        <f>IF('[1]BASE'!DA104="","",'[1]BASE'!DA104)</f>
      </c>
      <c r="R103" s="474">
        <f>IF('[1]BASE'!DB104="","",'[1]BASE'!DB104)</f>
      </c>
      <c r="S103" s="474">
        <f>IF('[1]BASE'!DC104="","",'[1]BASE'!DC104)</f>
      </c>
      <c r="T103" s="474">
        <f>IF('[1]BASE'!DD104="","",'[1]BASE'!DD104)</f>
      </c>
      <c r="U103" s="471"/>
      <c r="V103" s="467"/>
      <c r="X103" s="461">
        <f t="shared" si="1"/>
        <v>35</v>
      </c>
    </row>
    <row r="104" spans="2:24" s="461" customFormat="1" ht="19.5" customHeight="1">
      <c r="B104" s="462"/>
      <c r="C104" s="475">
        <f>IF('[1]BASE'!C105="","",'[1]BASE'!C105)</f>
        <v>89</v>
      </c>
      <c r="D104" s="478">
        <f>IF('[1]BASE'!D105="","",'[1]BASE'!D105)</f>
        <v>2713</v>
      </c>
      <c r="E104" s="478" t="str">
        <f>IF('[1]BASE'!E105="","",'[1]BASE'!E105)</f>
        <v>VILLA LIA "T" - VILLA LIA</v>
      </c>
      <c r="F104" s="478">
        <f>IF('[1]BASE'!F105="","",'[1]BASE'!F105)</f>
        <v>132</v>
      </c>
      <c r="G104" s="476">
        <f>IF('[1]BASE'!G105="","",'[1]BASE'!G105)</f>
        <v>8</v>
      </c>
      <c r="H104" s="476" t="str">
        <f>IF('[1]BASE'!H105="","",'[1]BASE'!H105)</f>
        <v>C</v>
      </c>
      <c r="I104" s="474">
        <f>IF('[1]BASE'!CS105="","",'[1]BASE'!CS105)</f>
      </c>
      <c r="J104" s="474">
        <f>IF('[1]BASE'!CT105="","",'[1]BASE'!CT105)</f>
      </c>
      <c r="K104" s="474">
        <f>IF('[1]BASE'!CU105="","",'[1]BASE'!CU105)</f>
        <v>1</v>
      </c>
      <c r="L104" s="474">
        <f>IF('[1]BASE'!CV105="","",'[1]BASE'!CV105)</f>
      </c>
      <c r="M104" s="474">
        <f>IF('[1]BASE'!CW105="","",'[1]BASE'!CW105)</f>
      </c>
      <c r="N104" s="474">
        <f>IF('[1]BASE'!CX105="","",'[1]BASE'!CX105)</f>
      </c>
      <c r="O104" s="474">
        <f>IF('[1]BASE'!CY105="","",'[1]BASE'!CY105)</f>
      </c>
      <c r="P104" s="474">
        <f>IF('[1]BASE'!CZ105="","",'[1]BASE'!CZ105)</f>
        <v>1</v>
      </c>
      <c r="Q104" s="474">
        <f>IF('[1]BASE'!DA105="","",'[1]BASE'!DA105)</f>
      </c>
      <c r="R104" s="474">
        <f>IF('[1]BASE'!DB105="","",'[1]BASE'!DB105)</f>
      </c>
      <c r="S104" s="474">
        <f>IF('[1]BASE'!DC105="","",'[1]BASE'!DC105)</f>
      </c>
      <c r="T104" s="474">
        <f>IF('[1]BASE'!DD105="","",'[1]BASE'!DD105)</f>
      </c>
      <c r="U104" s="471"/>
      <c r="V104" s="467"/>
      <c r="X104" s="461">
        <f t="shared" si="1"/>
        <v>8</v>
      </c>
    </row>
    <row r="105" spans="2:24" s="461" customFormat="1" ht="19.5" customHeight="1">
      <c r="B105" s="462"/>
      <c r="C105" s="472">
        <f>IF('[1]BASE'!C106="","",'[1]BASE'!C106)</f>
        <v>90</v>
      </c>
      <c r="D105" s="479">
        <f>IF('[1]BASE'!D106="","",'[1]BASE'!D106)</f>
        <v>1424</v>
      </c>
      <c r="E105" s="479" t="str">
        <f>IF('[1]BASE'!E106="","",'[1]BASE'!E106)</f>
        <v>ZARATE - ATUCHA I</v>
      </c>
      <c r="F105" s="479">
        <f>IF('[1]BASE'!F106="","",'[1]BASE'!F106)</f>
        <v>132</v>
      </c>
      <c r="G105" s="473">
        <f>IF('[1]BASE'!G106="","",'[1]BASE'!G106)</f>
        <v>22.1</v>
      </c>
      <c r="H105" s="473" t="str">
        <f>IF('[1]BASE'!H106="","",'[1]BASE'!H106)</f>
        <v>C</v>
      </c>
      <c r="I105" s="474">
        <f>IF('[1]BASE'!CS106="","",'[1]BASE'!CS106)</f>
      </c>
      <c r="J105" s="474">
        <f>IF('[1]BASE'!CT106="","",'[1]BASE'!CT106)</f>
      </c>
      <c r="K105" s="474">
        <f>IF('[1]BASE'!CU106="","",'[1]BASE'!CU106)</f>
      </c>
      <c r="L105" s="474">
        <f>IF('[1]BASE'!CV106="","",'[1]BASE'!CV106)</f>
      </c>
      <c r="M105" s="474">
        <f>IF('[1]BASE'!CW106="","",'[1]BASE'!CW106)</f>
      </c>
      <c r="N105" s="474">
        <f>IF('[1]BASE'!CX106="","",'[1]BASE'!CX106)</f>
      </c>
      <c r="O105" s="474">
        <f>IF('[1]BASE'!CY106="","",'[1]BASE'!CY106)</f>
      </c>
      <c r="P105" s="474">
        <f>IF('[1]BASE'!CZ106="","",'[1]BASE'!CZ106)</f>
      </c>
      <c r="Q105" s="474">
        <f>IF('[1]BASE'!DA106="","",'[1]BASE'!DA106)</f>
      </c>
      <c r="R105" s="474">
        <f>IF('[1]BASE'!DB106="","",'[1]BASE'!DB106)</f>
      </c>
      <c r="S105" s="474">
        <f>IF('[1]BASE'!DC106="","",'[1]BASE'!DC106)</f>
        <v>1</v>
      </c>
      <c r="T105" s="474">
        <f>IF('[1]BASE'!DD106="","",'[1]BASE'!DD106)</f>
      </c>
      <c r="U105" s="471"/>
      <c r="V105" s="467"/>
      <c r="X105" s="461">
        <f t="shared" si="1"/>
        <v>22.1</v>
      </c>
    </row>
    <row r="106" spans="2:24" s="461" customFormat="1" ht="19.5" customHeight="1">
      <c r="B106" s="462"/>
      <c r="C106" s="475">
        <f>IF('[1]BASE'!C107="","",'[1]BASE'!C107)</f>
        <v>91</v>
      </c>
      <c r="D106" s="478">
        <f>IF('[1]BASE'!D107="","",'[1]BASE'!D107)</f>
        <v>2955</v>
      </c>
      <c r="E106" s="478" t="str">
        <f>IF('[1]BASE'!E107="","",'[1]BASE'!E107)</f>
        <v>ZARATE - EASTMAN T</v>
      </c>
      <c r="F106" s="478">
        <f>IF('[1]BASE'!F107="","",'[1]BASE'!F107)</f>
        <v>132</v>
      </c>
      <c r="G106" s="476">
        <f>IF('[1]BASE'!G107="","",'[1]BASE'!G107)</f>
        <v>11</v>
      </c>
      <c r="H106" s="476" t="str">
        <f>IF('[1]BASE'!H107="","",'[1]BASE'!H107)</f>
        <v>C</v>
      </c>
      <c r="I106" s="474">
        <f>IF('[1]BASE'!CS107="","",'[1]BASE'!CS107)</f>
      </c>
      <c r="J106" s="474">
        <f>IF('[1]BASE'!CT107="","",'[1]BASE'!CT107)</f>
      </c>
      <c r="K106" s="474">
        <f>IF('[1]BASE'!CU107="","",'[1]BASE'!CU107)</f>
      </c>
      <c r="L106" s="474">
        <f>IF('[1]BASE'!CV107="","",'[1]BASE'!CV107)</f>
      </c>
      <c r="M106" s="474">
        <f>IF('[1]BASE'!CW107="","",'[1]BASE'!CW107)</f>
      </c>
      <c r="N106" s="474">
        <f>IF('[1]BASE'!CX107="","",'[1]BASE'!CX107)</f>
      </c>
      <c r="O106" s="474">
        <f>IF('[1]BASE'!CY107="","",'[1]BASE'!CY107)</f>
      </c>
      <c r="P106" s="474">
        <f>IF('[1]BASE'!CZ107="","",'[1]BASE'!CZ107)</f>
      </c>
      <c r="Q106" s="474">
        <f>IF('[1]BASE'!DA107="","",'[1]BASE'!DA107)</f>
      </c>
      <c r="R106" s="474">
        <f>IF('[1]BASE'!DB107="","",'[1]BASE'!DB107)</f>
      </c>
      <c r="S106" s="474">
        <f>IF('[1]BASE'!DC107="","",'[1]BASE'!DC107)</f>
      </c>
      <c r="T106" s="474">
        <f>IF('[1]BASE'!DD107="","",'[1]BASE'!DD107)</f>
      </c>
      <c r="U106" s="471"/>
      <c r="V106" s="467"/>
      <c r="X106" s="461">
        <f t="shared" si="1"/>
        <v>11</v>
      </c>
    </row>
    <row r="107" spans="2:24" s="461" customFormat="1" ht="19.5" customHeight="1">
      <c r="B107" s="462"/>
      <c r="C107" s="472">
        <f>IF('[1]BASE'!C108="","",'[1]BASE'!C108)</f>
        <v>92</v>
      </c>
      <c r="D107" s="479">
        <f>IF('[1]BASE'!D108="","",'[1]BASE'!D108)</f>
        <v>1423</v>
      </c>
      <c r="E107" s="479" t="str">
        <f>IF('[1]BASE'!E108="","",'[1]BASE'!E108)</f>
        <v>ZARATE - MATHEU</v>
      </c>
      <c r="F107" s="479">
        <f>IF('[1]BASE'!F108="","",'[1]BASE'!F108)</f>
        <v>132</v>
      </c>
      <c r="G107" s="473">
        <f>IF('[1]BASE'!G108="","",'[1]BASE'!G108)</f>
        <v>37.7</v>
      </c>
      <c r="H107" s="473" t="str">
        <f>IF('[1]BASE'!H108="","",'[1]BASE'!H108)</f>
        <v>C</v>
      </c>
      <c r="I107" s="474">
        <f>IF('[1]BASE'!CS108="","",'[1]BASE'!CS108)</f>
      </c>
      <c r="J107" s="474">
        <f>IF('[1]BASE'!CT108="","",'[1]BASE'!CT108)</f>
      </c>
      <c r="K107" s="474">
        <f>IF('[1]BASE'!CU108="","",'[1]BASE'!CU108)</f>
        <v>1</v>
      </c>
      <c r="L107" s="474">
        <f>IF('[1]BASE'!CV108="","",'[1]BASE'!CV108)</f>
      </c>
      <c r="M107" s="474">
        <f>IF('[1]BASE'!CW108="","",'[1]BASE'!CW108)</f>
      </c>
      <c r="N107" s="474">
        <f>IF('[1]BASE'!CX108="","",'[1]BASE'!CX108)</f>
      </c>
      <c r="O107" s="474">
        <f>IF('[1]BASE'!CY108="","",'[1]BASE'!CY108)</f>
      </c>
      <c r="P107" s="474">
        <f>IF('[1]BASE'!CZ108="","",'[1]BASE'!CZ108)</f>
      </c>
      <c r="Q107" s="474">
        <f>IF('[1]BASE'!DA108="","",'[1]BASE'!DA108)</f>
      </c>
      <c r="R107" s="474">
        <f>IF('[1]BASE'!DB108="","",'[1]BASE'!DB108)</f>
      </c>
      <c r="S107" s="474">
        <f>IF('[1]BASE'!DC108="","",'[1]BASE'!DC108)</f>
      </c>
      <c r="T107" s="474">
        <f>IF('[1]BASE'!DD108="","",'[1]BASE'!DD108)</f>
      </c>
      <c r="U107" s="471"/>
      <c r="V107" s="467"/>
      <c r="X107" s="461">
        <f t="shared" si="1"/>
        <v>37.7</v>
      </c>
    </row>
    <row r="108" spans="2:24" s="461" customFormat="1" ht="19.5" customHeight="1">
      <c r="B108" s="462"/>
      <c r="C108" s="475">
        <f>IF('[1]BASE'!C109="","",'[1]BASE'!C109)</f>
        <v>93</v>
      </c>
      <c r="D108" s="478">
        <f>IF('[1]BASE'!D109="","",'[1]BASE'!D109)</f>
        <v>1434</v>
      </c>
      <c r="E108" s="478" t="str">
        <f>IF('[1]BASE'!E109="","",'[1]BASE'!E109)</f>
        <v>9 DE JULIO 66 - BRAGADO</v>
      </c>
      <c r="F108" s="478">
        <f>IF('[1]BASE'!F109="","",'[1]BASE'!F109)</f>
        <v>66</v>
      </c>
      <c r="G108" s="476">
        <f>IF('[1]BASE'!G109="","",'[1]BASE'!G109)</f>
        <v>54</v>
      </c>
      <c r="H108" s="476" t="str">
        <f>IF('[1]BASE'!H109="","",'[1]BASE'!H109)</f>
        <v>C</v>
      </c>
      <c r="I108" s="474">
        <f>IF('[1]BASE'!CS109="","",'[1]BASE'!CS109)</f>
      </c>
      <c r="J108" s="474">
        <f>IF('[1]BASE'!CT109="","",'[1]BASE'!CT109)</f>
      </c>
      <c r="K108" s="474">
        <f>IF('[1]BASE'!CU109="","",'[1]BASE'!CU109)</f>
      </c>
      <c r="L108" s="474">
        <f>IF('[1]BASE'!CV109="","",'[1]BASE'!CV109)</f>
        <v>1</v>
      </c>
      <c r="M108" s="474">
        <f>IF('[1]BASE'!CW109="","",'[1]BASE'!CW109)</f>
      </c>
      <c r="N108" s="474">
        <f>IF('[1]BASE'!CX109="","",'[1]BASE'!CX109)</f>
        <v>2</v>
      </c>
      <c r="O108" s="474">
        <f>IF('[1]BASE'!CY109="","",'[1]BASE'!CY109)</f>
      </c>
      <c r="P108" s="474">
        <f>IF('[1]BASE'!CZ109="","",'[1]BASE'!CZ109)</f>
        <v>1</v>
      </c>
      <c r="Q108" s="474">
        <f>IF('[1]BASE'!DA109="","",'[1]BASE'!DA109)</f>
      </c>
      <c r="R108" s="474">
        <f>IF('[1]BASE'!DB109="","",'[1]BASE'!DB109)</f>
      </c>
      <c r="S108" s="474">
        <f>IF('[1]BASE'!DC109="","",'[1]BASE'!DC109)</f>
      </c>
      <c r="T108" s="474">
        <f>IF('[1]BASE'!DD109="","",'[1]BASE'!DD109)</f>
      </c>
      <c r="U108" s="471"/>
      <c r="V108" s="467"/>
      <c r="X108" s="461">
        <f t="shared" si="1"/>
        <v>54</v>
      </c>
    </row>
    <row r="109" spans="2:24" s="461" customFormat="1" ht="19.5" customHeight="1">
      <c r="B109" s="462"/>
      <c r="C109" s="472">
        <f>IF('[1]BASE'!C110="","",'[1]BASE'!C110)</f>
        <v>94</v>
      </c>
      <c r="D109" s="479" t="str">
        <f>IF('[1]BASE'!D110="","",'[1]BASE'!D110)</f>
        <v>CE-000</v>
      </c>
      <c r="E109" s="479" t="str">
        <f>IF('[1]BASE'!E110="","",'[1]BASE'!E110)</f>
        <v>CAP. SARMIENTO - ANTONIO DE ARECO - LUJAN</v>
      </c>
      <c r="F109" s="479">
        <f>IF('[1]BASE'!F110="","",'[1]BASE'!F110)</f>
        <v>66</v>
      </c>
      <c r="G109" s="473">
        <f>IF('[1]BASE'!G110="","",'[1]BASE'!G110)</f>
        <v>81.3</v>
      </c>
      <c r="H109" s="473" t="str">
        <f>IF('[1]BASE'!H110="","",'[1]BASE'!H110)</f>
        <v>C</v>
      </c>
      <c r="I109" s="474" t="str">
        <f>IF('[1]BASE'!CS110="","",'[1]BASE'!CS110)</f>
        <v>XXXX</v>
      </c>
      <c r="J109" s="474" t="str">
        <f>IF('[1]BASE'!CT110="","",'[1]BASE'!CT110)</f>
        <v>XXXX</v>
      </c>
      <c r="K109" s="474" t="str">
        <f>IF('[1]BASE'!CU110="","",'[1]BASE'!CU110)</f>
        <v>XXXX</v>
      </c>
      <c r="L109" s="474" t="str">
        <f>IF('[1]BASE'!CV110="","",'[1]BASE'!CV110)</f>
        <v>XXXX</v>
      </c>
      <c r="M109" s="474" t="str">
        <f>IF('[1]BASE'!CW110="","",'[1]BASE'!CW110)</f>
        <v>XXXX</v>
      </c>
      <c r="N109" s="474" t="str">
        <f>IF('[1]BASE'!CX110="","",'[1]BASE'!CX110)</f>
        <v>XXXX</v>
      </c>
      <c r="O109" s="474" t="str">
        <f>IF('[1]BASE'!CY110="","",'[1]BASE'!CY110)</f>
        <v>XXXX</v>
      </c>
      <c r="P109" s="474" t="str">
        <f>IF('[1]BASE'!CZ110="","",'[1]BASE'!CZ110)</f>
        <v>XXXX</v>
      </c>
      <c r="Q109" s="474" t="str">
        <f>IF('[1]BASE'!DA110="","",'[1]BASE'!DA110)</f>
        <v>XXXX</v>
      </c>
      <c r="R109" s="474" t="str">
        <f>IF('[1]BASE'!DB110="","",'[1]BASE'!DB110)</f>
        <v>XXXX</v>
      </c>
      <c r="S109" s="474" t="str">
        <f>IF('[1]BASE'!DC110="","",'[1]BASE'!DC110)</f>
        <v>XXXX</v>
      </c>
      <c r="T109" s="474" t="str">
        <f>IF('[1]BASE'!DD110="","",'[1]BASE'!DD110)</f>
        <v>XXXX</v>
      </c>
      <c r="U109" s="471"/>
      <c r="V109" s="467"/>
      <c r="X109" s="461">
        <f t="shared" si="1"/>
        <v>0</v>
      </c>
    </row>
    <row r="110" spans="2:24" s="461" customFormat="1" ht="19.5" customHeight="1">
      <c r="B110" s="462"/>
      <c r="C110" s="475">
        <f>IF('[1]BASE'!C111="","",'[1]BASE'!C111)</f>
        <v>95</v>
      </c>
      <c r="D110" s="478">
        <f>IF('[1]BASE'!D111="","",'[1]BASE'!D111)</f>
        <v>1421</v>
      </c>
      <c r="E110" s="478" t="str">
        <f>IF('[1]BASE'!E111="","",'[1]BASE'!E111)</f>
        <v>ARRECIFES - CAP. SARMIENTO</v>
      </c>
      <c r="F110" s="480">
        <f>IF('[1]BASE'!F111="","",'[1]BASE'!F111)</f>
        <v>66</v>
      </c>
      <c r="G110" s="476">
        <f>IF('[1]BASE'!G111="","",'[1]BASE'!G111)</f>
        <v>31.9</v>
      </c>
      <c r="H110" s="476" t="str">
        <f>IF('[1]BASE'!H111="","",'[1]BASE'!H111)</f>
        <v>C</v>
      </c>
      <c r="I110" s="474">
        <f>IF('[1]BASE'!CS111="","",'[1]BASE'!CS111)</f>
      </c>
      <c r="J110" s="474">
        <f>IF('[1]BASE'!CT111="","",'[1]BASE'!CT111)</f>
      </c>
      <c r="K110" s="474">
        <f>IF('[1]BASE'!CU111="","",'[1]BASE'!CU111)</f>
      </c>
      <c r="L110" s="474">
        <f>IF('[1]BASE'!CV111="","",'[1]BASE'!CV111)</f>
      </c>
      <c r="M110" s="474">
        <f>IF('[1]BASE'!CW111="","",'[1]BASE'!CW111)</f>
      </c>
      <c r="N110" s="474">
        <f>IF('[1]BASE'!CX111="","",'[1]BASE'!CX111)</f>
      </c>
      <c r="O110" s="474">
        <f>IF('[1]BASE'!CY111="","",'[1]BASE'!CY111)</f>
      </c>
      <c r="P110" s="474">
        <f>IF('[1]BASE'!CZ111="","",'[1]BASE'!CZ111)</f>
      </c>
      <c r="Q110" s="474">
        <f>IF('[1]BASE'!DA111="","",'[1]BASE'!DA111)</f>
      </c>
      <c r="R110" s="474">
        <f>IF('[1]BASE'!DB111="","",'[1]BASE'!DB111)</f>
      </c>
      <c r="S110" s="474">
        <f>IF('[1]BASE'!DC111="","",'[1]BASE'!DC111)</f>
      </c>
      <c r="T110" s="474">
        <f>IF('[1]BASE'!DD111="","",'[1]BASE'!DD111)</f>
      </c>
      <c r="U110" s="471"/>
      <c r="V110" s="467"/>
      <c r="X110" s="461">
        <f t="shared" si="1"/>
        <v>31.9</v>
      </c>
    </row>
    <row r="111" spans="2:24" s="461" customFormat="1" ht="19.5" customHeight="1">
      <c r="B111" s="462"/>
      <c r="C111" s="472">
        <f>IF('[1]BASE'!C112="","",'[1]BASE'!C112)</f>
        <v>96</v>
      </c>
      <c r="D111" s="479">
        <f>IF('[1]BASE'!D112="","",'[1]BASE'!D112)</f>
        <v>1536</v>
      </c>
      <c r="E111" s="479" t="str">
        <f>IF('[1]BASE'!E112="","",'[1]BASE'!E112)</f>
        <v>CARLOS CASARES - 9 DE JULIO 66</v>
      </c>
      <c r="F111" s="481">
        <f>IF('[1]BASE'!F112="","",'[1]BASE'!F112)</f>
        <v>66</v>
      </c>
      <c r="G111" s="473">
        <f>IF('[1]BASE'!G112="","",'[1]BASE'!G112)</f>
        <v>46.8</v>
      </c>
      <c r="H111" s="473" t="str">
        <f>IF('[1]BASE'!H112="","",'[1]BASE'!H112)</f>
        <v>C</v>
      </c>
      <c r="I111" s="474">
        <f>IF('[1]BASE'!CS112="","",'[1]BASE'!CS112)</f>
      </c>
      <c r="J111" s="474">
        <f>IF('[1]BASE'!CT112="","",'[1]BASE'!CT112)</f>
      </c>
      <c r="K111" s="474">
        <f>IF('[1]BASE'!CU112="","",'[1]BASE'!CU112)</f>
      </c>
      <c r="L111" s="474">
        <f>IF('[1]BASE'!CV112="","",'[1]BASE'!CV112)</f>
      </c>
      <c r="M111" s="474">
        <f>IF('[1]BASE'!CW112="","",'[1]BASE'!CW112)</f>
        <v>1</v>
      </c>
      <c r="N111" s="474">
        <f>IF('[1]BASE'!CX112="","",'[1]BASE'!CX112)</f>
      </c>
      <c r="O111" s="474">
        <f>IF('[1]BASE'!CY112="","",'[1]BASE'!CY112)</f>
        <v>2</v>
      </c>
      <c r="P111" s="474">
        <f>IF('[1]BASE'!CZ112="","",'[1]BASE'!CZ112)</f>
      </c>
      <c r="Q111" s="474">
        <f>IF('[1]BASE'!DA112="","",'[1]BASE'!DA112)</f>
      </c>
      <c r="R111" s="474">
        <f>IF('[1]BASE'!DB112="","",'[1]BASE'!DB112)</f>
        <v>1</v>
      </c>
      <c r="S111" s="474">
        <f>IF('[1]BASE'!DC112="","",'[1]BASE'!DC112)</f>
        <v>1</v>
      </c>
      <c r="T111" s="474">
        <f>IF('[1]BASE'!DD112="","",'[1]BASE'!DD112)</f>
      </c>
      <c r="U111" s="471"/>
      <c r="V111" s="467"/>
      <c r="X111" s="461">
        <f t="shared" si="1"/>
        <v>46.8</v>
      </c>
    </row>
    <row r="112" spans="2:24" s="461" customFormat="1" ht="19.5" customHeight="1">
      <c r="B112" s="462"/>
      <c r="C112" s="475">
        <f>IF('[1]BASE'!C113="","",'[1]BASE'!C113)</f>
        <v>97</v>
      </c>
      <c r="D112" s="478">
        <f>IF('[1]BASE'!D113="","",'[1]BASE'!D113)</f>
        <v>1530</v>
      </c>
      <c r="E112" s="478" t="str">
        <f>IF('[1]BASE'!E113="","",'[1]BASE'!E113)</f>
        <v>PEHUAJO - CARLOS CASARES</v>
      </c>
      <c r="F112" s="478">
        <f>IF('[1]BASE'!F113="","",'[1]BASE'!F113)</f>
        <v>66</v>
      </c>
      <c r="G112" s="476">
        <f>IF('[1]BASE'!G113="","",'[1]BASE'!G113)</f>
        <v>53.1</v>
      </c>
      <c r="H112" s="476" t="str">
        <f>IF('[1]BASE'!H113="","",'[1]BASE'!H113)</f>
        <v>C</v>
      </c>
      <c r="I112" s="474">
        <f>IF('[1]BASE'!CS113="","",'[1]BASE'!CS113)</f>
      </c>
      <c r="J112" s="474">
        <f>IF('[1]BASE'!CT113="","",'[1]BASE'!CT113)</f>
      </c>
      <c r="K112" s="474">
        <f>IF('[1]BASE'!CU113="","",'[1]BASE'!CU113)</f>
      </c>
      <c r="L112" s="474">
        <f>IF('[1]BASE'!CV113="","",'[1]BASE'!CV113)</f>
      </c>
      <c r="M112" s="474">
        <f>IF('[1]BASE'!CW113="","",'[1]BASE'!CW113)</f>
        <v>1</v>
      </c>
      <c r="N112" s="474">
        <f>IF('[1]BASE'!CX113="","",'[1]BASE'!CX113)</f>
      </c>
      <c r="O112" s="474">
        <f>IF('[1]BASE'!CY113="","",'[1]BASE'!CY113)</f>
      </c>
      <c r="P112" s="474">
        <f>IF('[1]BASE'!CZ113="","",'[1]BASE'!CZ113)</f>
      </c>
      <c r="Q112" s="474">
        <f>IF('[1]BASE'!DA113="","",'[1]BASE'!DA113)</f>
      </c>
      <c r="R112" s="474">
        <f>IF('[1]BASE'!DB113="","",'[1]BASE'!DB113)</f>
        <v>2</v>
      </c>
      <c r="S112" s="474">
        <f>IF('[1]BASE'!DC113="","",'[1]BASE'!DC113)</f>
      </c>
      <c r="T112" s="474">
        <f>IF('[1]BASE'!DD113="","",'[1]BASE'!DD113)</f>
      </c>
      <c r="U112" s="471"/>
      <c r="V112" s="467"/>
      <c r="X112" s="461">
        <f t="shared" si="1"/>
        <v>53.1</v>
      </c>
    </row>
    <row r="113" spans="2:24" s="461" customFormat="1" ht="19.5" customHeight="1">
      <c r="B113" s="462"/>
      <c r="C113" s="472">
        <f>IF('[1]BASE'!C114="","",'[1]BASE'!C114)</f>
        <v>98</v>
      </c>
      <c r="D113" s="479">
        <f>IF('[1]BASE'!D114="","",'[1]BASE'!D114)</f>
        <v>1441</v>
      </c>
      <c r="E113" s="479" t="str">
        <f>IF('[1]BASE'!E114="","",'[1]BASE'!E114)</f>
        <v>PERGAMINO - ARRECIFES</v>
      </c>
      <c r="F113" s="479">
        <f>IF('[1]BASE'!F114="","",'[1]BASE'!F114)</f>
        <v>66</v>
      </c>
      <c r="G113" s="473">
        <f>IF('[1]BASE'!G114="","",'[1]BASE'!G114)</f>
        <v>43.8</v>
      </c>
      <c r="H113" s="473" t="str">
        <f>IF('[1]BASE'!H114="","",'[1]BASE'!H114)</f>
        <v>B</v>
      </c>
      <c r="I113" s="474">
        <f>IF('[1]BASE'!CS114="","",'[1]BASE'!CS114)</f>
      </c>
      <c r="J113" s="474">
        <f>IF('[1]BASE'!CT114="","",'[1]BASE'!CT114)</f>
      </c>
      <c r="K113" s="474">
        <f>IF('[1]BASE'!CU114="","",'[1]BASE'!CU114)</f>
      </c>
      <c r="L113" s="474">
        <f>IF('[1]BASE'!CV114="","",'[1]BASE'!CV114)</f>
      </c>
      <c r="M113" s="474">
        <f>IF('[1]BASE'!CW114="","",'[1]BASE'!CW114)</f>
        <v>1</v>
      </c>
      <c r="N113" s="474">
        <f>IF('[1]BASE'!CX114="","",'[1]BASE'!CX114)</f>
      </c>
      <c r="O113" s="474">
        <f>IF('[1]BASE'!CY114="","",'[1]BASE'!CY114)</f>
      </c>
      <c r="P113" s="474">
        <f>IF('[1]BASE'!CZ114="","",'[1]BASE'!CZ114)</f>
      </c>
      <c r="Q113" s="474">
        <f>IF('[1]BASE'!DA114="","",'[1]BASE'!DA114)</f>
        <v>1</v>
      </c>
      <c r="R113" s="474">
        <f>IF('[1]BASE'!DB114="","",'[1]BASE'!DB114)</f>
      </c>
      <c r="S113" s="474">
        <f>IF('[1]BASE'!DC114="","",'[1]BASE'!DC114)</f>
        <v>1</v>
      </c>
      <c r="T113" s="474">
        <f>IF('[1]BASE'!DD114="","",'[1]BASE'!DD114)</f>
      </c>
      <c r="U113" s="471"/>
      <c r="V113" s="467"/>
      <c r="X113" s="461">
        <f t="shared" si="1"/>
        <v>43.8</v>
      </c>
    </row>
    <row r="114" spans="2:24" s="461" customFormat="1" ht="19.5" customHeight="1">
      <c r="B114" s="462"/>
      <c r="C114" s="475">
        <f>IF('[1]BASE'!C115="","",'[1]BASE'!C115)</f>
        <v>99</v>
      </c>
      <c r="D114" s="478">
        <f>IF('[1]BASE'!D115="","",'[1]BASE'!D115)</f>
        <v>1436</v>
      </c>
      <c r="E114" s="478" t="str">
        <f>IF('[1]BASE'!E115="","",'[1]BASE'!E115)</f>
        <v>TRENQUE LAUQUEN - PEHUAJO</v>
      </c>
      <c r="F114" s="478">
        <f>IF('[1]BASE'!F115="","",'[1]BASE'!F115)</f>
        <v>66</v>
      </c>
      <c r="G114" s="476">
        <f>IF('[1]BASE'!G115="","",'[1]BASE'!G115)</f>
        <v>80.1</v>
      </c>
      <c r="H114" s="476" t="str">
        <f>IF('[1]BASE'!H115="","",'[1]BASE'!H115)</f>
        <v>B</v>
      </c>
      <c r="I114" s="474">
        <f>IF('[1]BASE'!CS115="","",'[1]BASE'!CS115)</f>
      </c>
      <c r="J114" s="474">
        <f>IF('[1]BASE'!CT115="","",'[1]BASE'!CT115)</f>
      </c>
      <c r="K114" s="474">
        <f>IF('[1]BASE'!CU115="","",'[1]BASE'!CU115)</f>
      </c>
      <c r="L114" s="474">
        <f>IF('[1]BASE'!CV115="","",'[1]BASE'!CV115)</f>
      </c>
      <c r="M114" s="474">
        <f>IF('[1]BASE'!CW115="","",'[1]BASE'!CW115)</f>
      </c>
      <c r="N114" s="474">
        <f>IF('[1]BASE'!CX115="","",'[1]BASE'!CX115)</f>
        <v>1</v>
      </c>
      <c r="O114" s="474">
        <f>IF('[1]BASE'!CY115="","",'[1]BASE'!CY115)</f>
      </c>
      <c r="P114" s="474">
        <f>IF('[1]BASE'!CZ115="","",'[1]BASE'!CZ115)</f>
      </c>
      <c r="Q114" s="474">
        <f>IF('[1]BASE'!DA115="","",'[1]BASE'!DA115)</f>
      </c>
      <c r="R114" s="474">
        <f>IF('[1]BASE'!DB115="","",'[1]BASE'!DB115)</f>
      </c>
      <c r="S114" s="474">
        <f>IF('[1]BASE'!DC115="","",'[1]BASE'!DC115)</f>
      </c>
      <c r="T114" s="474">
        <f>IF('[1]BASE'!DD115="","",'[1]BASE'!DD115)</f>
      </c>
      <c r="U114" s="471"/>
      <c r="V114" s="467"/>
      <c r="X114" s="461">
        <f t="shared" si="1"/>
        <v>80.1</v>
      </c>
    </row>
    <row r="115" spans="2:24" s="461" customFormat="1" ht="19.5" customHeight="1">
      <c r="B115" s="462"/>
      <c r="C115" s="472">
        <f>IF('[1]BASE'!C116="","",'[1]BASE'!C116)</f>
        <v>100</v>
      </c>
      <c r="D115" s="479">
        <f>IF('[1]BASE'!D116="","",'[1]BASE'!D116)</f>
        <v>3556</v>
      </c>
      <c r="E115" s="479" t="str">
        <f>IF('[1]BASE'!E116="","",'[1]BASE'!E116)</f>
        <v>NUEVA CAMPANA - MINETTI</v>
      </c>
      <c r="F115" s="479">
        <f>IF('[1]BASE'!F116="","",'[1]BASE'!F116)</f>
        <v>132</v>
      </c>
      <c r="G115" s="473">
        <f>IF('[1]BASE'!G116="","",'[1]BASE'!G116)</f>
        <v>5</v>
      </c>
      <c r="H115" s="473" t="str">
        <f>IF('[1]BASE'!H116="","",'[1]BASE'!H116)</f>
        <v>C</v>
      </c>
      <c r="I115" s="474">
        <f>IF('[1]BASE'!CS116="","",'[1]BASE'!CS116)</f>
      </c>
      <c r="J115" s="474">
        <f>IF('[1]BASE'!CT116="","",'[1]BASE'!CT116)</f>
      </c>
      <c r="K115" s="474">
        <f>IF('[1]BASE'!CU116="","",'[1]BASE'!CU116)</f>
        <v>2</v>
      </c>
      <c r="L115" s="474">
        <f>IF('[1]BASE'!CV116="","",'[1]BASE'!CV116)</f>
      </c>
      <c r="M115" s="474">
        <f>IF('[1]BASE'!CW116="","",'[1]BASE'!CW116)</f>
      </c>
      <c r="N115" s="474">
        <f>IF('[1]BASE'!CX116="","",'[1]BASE'!CX116)</f>
      </c>
      <c r="O115" s="474">
        <f>IF('[1]BASE'!CY116="","",'[1]BASE'!CY116)</f>
      </c>
      <c r="P115" s="474">
        <f>IF('[1]BASE'!CZ116="","",'[1]BASE'!CZ116)</f>
      </c>
      <c r="Q115" s="474">
        <f>IF('[1]BASE'!DA116="","",'[1]BASE'!DA116)</f>
      </c>
      <c r="R115" s="474">
        <f>IF('[1]BASE'!DB116="","",'[1]BASE'!DB116)</f>
      </c>
      <c r="S115" s="474">
        <f>IF('[1]BASE'!DC116="","",'[1]BASE'!DC116)</f>
      </c>
      <c r="T115" s="474">
        <f>IF('[1]BASE'!DD116="","",'[1]BASE'!DD116)</f>
      </c>
      <c r="U115" s="471"/>
      <c r="V115" s="467"/>
      <c r="X115" s="461">
        <f t="shared" si="1"/>
        <v>5</v>
      </c>
    </row>
    <row r="116" spans="2:24" s="461" customFormat="1" ht="19.5" customHeight="1">
      <c r="B116" s="462"/>
      <c r="C116" s="475">
        <f>IF('[1]BASE'!C117="","",'[1]BASE'!C117)</f>
        <v>101</v>
      </c>
      <c r="D116" s="478">
        <f>IF('[1]BASE'!D117="","",'[1]BASE'!D117)</f>
        <v>3557</v>
      </c>
      <c r="E116" s="478" t="str">
        <f>IF('[1]BASE'!E117="","",'[1]BASE'!E117)</f>
        <v>MINETTI - ZARATE</v>
      </c>
      <c r="F116" s="480">
        <f>IF('[1]BASE'!F117="","",'[1]BASE'!F117)</f>
        <v>132</v>
      </c>
      <c r="G116" s="476">
        <f>IF('[1]BASE'!G117="","",'[1]BASE'!G117)</f>
        <v>7</v>
      </c>
      <c r="H116" s="476" t="str">
        <f>IF('[1]BASE'!H117="","",'[1]BASE'!H117)</f>
        <v>C</v>
      </c>
      <c r="I116" s="474">
        <f>IF('[1]BASE'!CS117="","",'[1]BASE'!CS117)</f>
      </c>
      <c r="J116" s="474">
        <f>IF('[1]BASE'!CT117="","",'[1]BASE'!CT117)</f>
      </c>
      <c r="K116" s="474">
        <f>IF('[1]BASE'!CU117="","",'[1]BASE'!CU117)</f>
      </c>
      <c r="L116" s="474">
        <f>IF('[1]BASE'!CV117="","",'[1]BASE'!CV117)</f>
      </c>
      <c r="M116" s="474">
        <f>IF('[1]BASE'!CW117="","",'[1]BASE'!CW117)</f>
      </c>
      <c r="N116" s="474">
        <f>IF('[1]BASE'!CX117="","",'[1]BASE'!CX117)</f>
      </c>
      <c r="O116" s="474">
        <f>IF('[1]BASE'!CY117="","",'[1]BASE'!CY117)</f>
      </c>
      <c r="P116" s="474">
        <f>IF('[1]BASE'!CZ117="","",'[1]BASE'!CZ117)</f>
      </c>
      <c r="Q116" s="474">
        <f>IF('[1]BASE'!DA117="","",'[1]BASE'!DA117)</f>
      </c>
      <c r="R116" s="474">
        <f>IF('[1]BASE'!DB117="","",'[1]BASE'!DB117)</f>
      </c>
      <c r="S116" s="474">
        <f>IF('[1]BASE'!DC117="","",'[1]BASE'!DC117)</f>
      </c>
      <c r="T116" s="474">
        <f>IF('[1]BASE'!DD117="","",'[1]BASE'!DD117)</f>
      </c>
      <c r="U116" s="471"/>
      <c r="V116" s="467"/>
      <c r="X116" s="461">
        <f t="shared" si="1"/>
        <v>7</v>
      </c>
    </row>
    <row r="117" spans="2:24" s="461" customFormat="1" ht="19.5" customHeight="1">
      <c r="B117" s="462"/>
      <c r="C117" s="472">
        <f>IF('[1]BASE'!C118="","",'[1]BASE'!C118)</f>
        <v>102</v>
      </c>
      <c r="D117" s="479">
        <f>IF('[1]BASE'!D118="","",'[1]BASE'!D118)</f>
        <v>3285</v>
      </c>
      <c r="E117" s="479" t="str">
        <f>IF('[1]BASE'!E118="","",'[1]BASE'!E118)</f>
        <v>EASTMAN T - PROTISA</v>
      </c>
      <c r="F117" s="481">
        <f>IF('[1]BASE'!F118="","",'[1]BASE'!F118)</f>
        <v>132</v>
      </c>
      <c r="G117" s="473">
        <f>IF('[1]BASE'!G118="","",'[1]BASE'!G118)</f>
        <v>5.5</v>
      </c>
      <c r="H117" s="473" t="str">
        <f>IF('[1]BASE'!H118="","",'[1]BASE'!H118)</f>
        <v>C</v>
      </c>
      <c r="I117" s="474">
        <f>IF('[1]BASE'!CS118="","",'[1]BASE'!CS118)</f>
      </c>
      <c r="J117" s="474">
        <f>IF('[1]BASE'!CT118="","",'[1]BASE'!CT118)</f>
      </c>
      <c r="K117" s="474">
        <f>IF('[1]BASE'!CU118="","",'[1]BASE'!CU118)</f>
      </c>
      <c r="L117" s="474">
        <f>IF('[1]BASE'!CV118="","",'[1]BASE'!CV118)</f>
      </c>
      <c r="M117" s="474">
        <f>IF('[1]BASE'!CW118="","",'[1]BASE'!CW118)</f>
      </c>
      <c r="N117" s="474">
        <f>IF('[1]BASE'!CX118="","",'[1]BASE'!CX118)</f>
      </c>
      <c r="O117" s="474">
        <f>IF('[1]BASE'!CY118="","",'[1]BASE'!CY118)</f>
      </c>
      <c r="P117" s="474">
        <f>IF('[1]BASE'!CZ118="","",'[1]BASE'!CZ118)</f>
      </c>
      <c r="Q117" s="474">
        <f>IF('[1]BASE'!DA118="","",'[1]BASE'!DA118)</f>
      </c>
      <c r="R117" s="474">
        <f>IF('[1]BASE'!DB118="","",'[1]BASE'!DB118)</f>
      </c>
      <c r="S117" s="474">
        <f>IF('[1]BASE'!DC118="","",'[1]BASE'!DC118)</f>
      </c>
      <c r="T117" s="474">
        <f>IF('[1]BASE'!DD118="","",'[1]BASE'!DD118)</f>
      </c>
      <c r="U117" s="471"/>
      <c r="V117" s="467"/>
      <c r="X117" s="461">
        <f t="shared" si="1"/>
        <v>5.5</v>
      </c>
    </row>
    <row r="118" spans="2:24" s="461" customFormat="1" ht="19.5" customHeight="1">
      <c r="B118" s="462"/>
      <c r="C118" s="475">
        <f>IF('[1]BASE'!C119="","",'[1]BASE'!C119)</f>
        <v>103</v>
      </c>
      <c r="D118" s="478">
        <f>IF('[1]BASE'!D119="","",'[1]BASE'!D119)</f>
        <v>3286</v>
      </c>
      <c r="E118" s="478" t="str">
        <f>IF('[1]BASE'!E119="","",'[1]BASE'!E119)</f>
        <v>PROTISA - EASTMAN</v>
      </c>
      <c r="F118" s="480">
        <f>IF('[1]BASE'!F119="","",'[1]BASE'!F119)</f>
        <v>132</v>
      </c>
      <c r="G118" s="476">
        <f>IF('[1]BASE'!G119="","",'[1]BASE'!G119)</f>
        <v>1</v>
      </c>
      <c r="H118" s="476" t="str">
        <f>IF('[1]BASE'!H119="","",'[1]BASE'!H119)</f>
        <v>C</v>
      </c>
      <c r="I118" s="474">
        <f>IF('[1]BASE'!CS119="","",'[1]BASE'!CS119)</f>
      </c>
      <c r="J118" s="474">
        <f>IF('[1]BASE'!CT119="","",'[1]BASE'!CT119)</f>
      </c>
      <c r="K118" s="474">
        <f>IF('[1]BASE'!CU119="","",'[1]BASE'!CU119)</f>
      </c>
      <c r="L118" s="474">
        <f>IF('[1]BASE'!CV119="","",'[1]BASE'!CV119)</f>
      </c>
      <c r="M118" s="474">
        <f>IF('[1]BASE'!CW119="","",'[1]BASE'!CW119)</f>
      </c>
      <c r="N118" s="474">
        <f>IF('[1]BASE'!CX119="","",'[1]BASE'!CX119)</f>
      </c>
      <c r="O118" s="474">
        <f>IF('[1]BASE'!CY119="","",'[1]BASE'!CY119)</f>
      </c>
      <c r="P118" s="474">
        <f>IF('[1]BASE'!CZ119="","",'[1]BASE'!CZ119)</f>
      </c>
      <c r="Q118" s="474">
        <f>IF('[1]BASE'!DA119="","",'[1]BASE'!DA119)</f>
      </c>
      <c r="R118" s="474">
        <f>IF('[1]BASE'!DB119="","",'[1]BASE'!DB119)</f>
      </c>
      <c r="S118" s="474">
        <f>IF('[1]BASE'!DC119="","",'[1]BASE'!DC119)</f>
      </c>
      <c r="T118" s="474">
        <f>IF('[1]BASE'!DD119="","",'[1]BASE'!DD119)</f>
      </c>
      <c r="U118" s="471"/>
      <c r="V118" s="467"/>
      <c r="X118" s="461">
        <f t="shared" si="1"/>
        <v>1</v>
      </c>
    </row>
    <row r="119" spans="2:24" s="461" customFormat="1" ht="19.5" customHeight="1">
      <c r="B119" s="462"/>
      <c r="C119" s="472">
        <f>IF('[1]BASE'!C120="","",'[1]BASE'!C120)</f>
        <v>104</v>
      </c>
      <c r="D119" s="479">
        <f>IF('[1]BASE'!D120="","",'[1]BASE'!D120)</f>
        <v>3482</v>
      </c>
      <c r="E119" s="479" t="str">
        <f>IF('[1]BASE'!E120="","",'[1]BASE'!E120)</f>
        <v>BAHIA BLANCA - PETROQ. BAHIA BLANCA 2</v>
      </c>
      <c r="F119" s="479">
        <f>IF('[1]BASE'!F120="","",'[1]BASE'!F120)</f>
        <v>132</v>
      </c>
      <c r="G119" s="473">
        <f>IF('[1]BASE'!G120="","",'[1]BASE'!G120)</f>
        <v>29.8</v>
      </c>
      <c r="H119" s="473" t="str">
        <f>IF('[1]BASE'!H120="","",'[1]BASE'!H120)</f>
        <v>C</v>
      </c>
      <c r="I119" s="474">
        <f>IF('[1]BASE'!CS120="","",'[1]BASE'!CS120)</f>
      </c>
      <c r="J119" s="474">
        <f>IF('[1]BASE'!CT120="","",'[1]BASE'!CT120)</f>
      </c>
      <c r="K119" s="474">
        <f>IF('[1]BASE'!CU120="","",'[1]BASE'!CU120)</f>
      </c>
      <c r="L119" s="474">
        <f>IF('[1]BASE'!CV120="","",'[1]BASE'!CV120)</f>
      </c>
      <c r="M119" s="474">
        <f>IF('[1]BASE'!CW120="","",'[1]BASE'!CW120)</f>
      </c>
      <c r="N119" s="474">
        <f>IF('[1]BASE'!CX120="","",'[1]BASE'!CX120)</f>
      </c>
      <c r="O119" s="474">
        <f>IF('[1]BASE'!CY120="","",'[1]BASE'!CY120)</f>
      </c>
      <c r="P119" s="474">
        <f>IF('[1]BASE'!CZ120="","",'[1]BASE'!CZ120)</f>
      </c>
      <c r="Q119" s="474">
        <f>IF('[1]BASE'!DA120="","",'[1]BASE'!DA120)</f>
      </c>
      <c r="R119" s="474">
        <f>IF('[1]BASE'!DB120="","",'[1]BASE'!DB120)</f>
      </c>
      <c r="S119" s="474">
        <f>IF('[1]BASE'!DC120="","",'[1]BASE'!DC120)</f>
      </c>
      <c r="T119" s="474">
        <f>IF('[1]BASE'!DD120="","",'[1]BASE'!DD120)</f>
      </c>
      <c r="U119" s="471"/>
      <c r="V119" s="467"/>
      <c r="X119" s="461">
        <f t="shared" si="1"/>
        <v>29.8</v>
      </c>
    </row>
    <row r="120" spans="2:24" s="461" customFormat="1" ht="19.5" customHeight="1">
      <c r="B120" s="462"/>
      <c r="C120" s="475">
        <f>IF('[1]BASE'!C121="","",'[1]BASE'!C121)</f>
        <v>105</v>
      </c>
      <c r="D120" s="478">
        <f>IF('[1]BASE'!D121="","",'[1]BASE'!D121)</f>
        <v>3483</v>
      </c>
      <c r="E120" s="478" t="str">
        <f>IF('[1]BASE'!E121="","",'[1]BASE'!E121)</f>
        <v>BAHIA BLANCA - PETROQ. BAHIA BLANCA 3</v>
      </c>
      <c r="F120" s="478">
        <f>IF('[1]BASE'!F121="","",'[1]BASE'!F121)</f>
        <v>132</v>
      </c>
      <c r="G120" s="476">
        <f>IF('[1]BASE'!G121="","",'[1]BASE'!G121)</f>
        <v>29.8</v>
      </c>
      <c r="H120" s="476" t="str">
        <f>IF('[1]BASE'!H121="","",'[1]BASE'!H121)</f>
        <v>C</v>
      </c>
      <c r="I120" s="474">
        <f>IF('[1]BASE'!CS121="","",'[1]BASE'!CS121)</f>
      </c>
      <c r="J120" s="474">
        <f>IF('[1]BASE'!CT121="","",'[1]BASE'!CT121)</f>
      </c>
      <c r="K120" s="474">
        <f>IF('[1]BASE'!CU121="","",'[1]BASE'!CU121)</f>
      </c>
      <c r="L120" s="474">
        <f>IF('[1]BASE'!CV121="","",'[1]BASE'!CV121)</f>
      </c>
      <c r="M120" s="474">
        <f>IF('[1]BASE'!CW121="","",'[1]BASE'!CW121)</f>
      </c>
      <c r="N120" s="474">
        <f>IF('[1]BASE'!CX121="","",'[1]BASE'!CX121)</f>
      </c>
      <c r="O120" s="474">
        <f>IF('[1]BASE'!CY121="","",'[1]BASE'!CY121)</f>
      </c>
      <c r="P120" s="474">
        <f>IF('[1]BASE'!CZ121="","",'[1]BASE'!CZ121)</f>
      </c>
      <c r="Q120" s="474">
        <f>IF('[1]BASE'!DA121="","",'[1]BASE'!DA121)</f>
      </c>
      <c r="R120" s="474">
        <f>IF('[1]BASE'!DB121="","",'[1]BASE'!DB121)</f>
      </c>
      <c r="S120" s="474">
        <f>IF('[1]BASE'!DC121="","",'[1]BASE'!DC121)</f>
        <v>1</v>
      </c>
      <c r="T120" s="474">
        <f>IF('[1]BASE'!DD121="","",'[1]BASE'!DD121)</f>
      </c>
      <c r="U120" s="471"/>
      <c r="V120" s="467"/>
      <c r="X120" s="461">
        <f t="shared" si="1"/>
        <v>29.8</v>
      </c>
    </row>
    <row r="121" spans="2:24" s="461" customFormat="1" ht="19.5" customHeight="1">
      <c r="B121" s="462"/>
      <c r="C121" s="472">
        <f>IF('[1]BASE'!C122="","",'[1]BASE'!C122)</f>
        <v>106</v>
      </c>
      <c r="D121" s="479">
        <f>IF('[1]BASE'!D122="","",'[1]BASE'!D122)</f>
        <v>3541</v>
      </c>
      <c r="E121" s="479" t="str">
        <f>IF('[1]BASE'!E122="","",'[1]BASE'!E122)</f>
        <v>PETROQ. BAHIA BLANCA - PROFERTIL</v>
      </c>
      <c r="F121" s="479">
        <f>IF('[1]BASE'!F122="","",'[1]BASE'!F122)</f>
        <v>132</v>
      </c>
      <c r="G121" s="473">
        <f>IF('[1]BASE'!G122="","",'[1]BASE'!G122)</f>
        <v>1.8</v>
      </c>
      <c r="H121" s="473" t="str">
        <f>IF('[1]BASE'!H122="","",'[1]BASE'!H122)</f>
        <v>C</v>
      </c>
      <c r="I121" s="474">
        <f>IF('[1]BASE'!CS122="","",'[1]BASE'!CS122)</f>
      </c>
      <c r="J121" s="474">
        <f>IF('[1]BASE'!CT122="","",'[1]BASE'!CT122)</f>
      </c>
      <c r="K121" s="474">
        <f>IF('[1]BASE'!CU122="","",'[1]BASE'!CU122)</f>
      </c>
      <c r="L121" s="474">
        <f>IF('[1]BASE'!CV122="","",'[1]BASE'!CV122)</f>
      </c>
      <c r="M121" s="474">
        <f>IF('[1]BASE'!CW122="","",'[1]BASE'!CW122)</f>
      </c>
      <c r="N121" s="474">
        <f>IF('[1]BASE'!CX122="","",'[1]BASE'!CX122)</f>
      </c>
      <c r="O121" s="474">
        <f>IF('[1]BASE'!CY122="","",'[1]BASE'!CY122)</f>
      </c>
      <c r="P121" s="474">
        <f>IF('[1]BASE'!CZ122="","",'[1]BASE'!CZ122)</f>
      </c>
      <c r="Q121" s="474">
        <f>IF('[1]BASE'!DA122="","",'[1]BASE'!DA122)</f>
        <v>1</v>
      </c>
      <c r="R121" s="474">
        <f>IF('[1]BASE'!DB122="","",'[1]BASE'!DB122)</f>
      </c>
      <c r="S121" s="474">
        <f>IF('[1]BASE'!DC122="","",'[1]BASE'!DC122)</f>
      </c>
      <c r="T121" s="474">
        <f>IF('[1]BASE'!DD122="","",'[1]BASE'!DD122)</f>
      </c>
      <c r="U121" s="471"/>
      <c r="V121" s="467"/>
      <c r="X121" s="461">
        <f t="shared" si="1"/>
        <v>1.8</v>
      </c>
    </row>
    <row r="122" spans="2:24" s="461" customFormat="1" ht="19.5" customHeight="1">
      <c r="B122" s="462"/>
      <c r="C122" s="475">
        <f>IF('[1]BASE'!C123="","",'[1]BASE'!C123)</f>
        <v>107</v>
      </c>
      <c r="D122" s="478">
        <f>IF('[1]BASE'!D123="","",'[1]BASE'!D123)</f>
        <v>3575</v>
      </c>
      <c r="E122" s="478" t="str">
        <f>IF('[1]BASE'!E123="","",'[1]BASE'!E123)</f>
        <v>NUEVA CAMPANA - PRAXAIR</v>
      </c>
      <c r="F122" s="480">
        <f>IF('[1]BASE'!F123="","",'[1]BASE'!F123)</f>
        <v>132</v>
      </c>
      <c r="G122" s="476">
        <f>IF('[1]BASE'!G123="","",'[1]BASE'!G123)</f>
        <v>6.1</v>
      </c>
      <c r="H122" s="476" t="str">
        <f>IF('[1]BASE'!H123="","",'[1]BASE'!H123)</f>
        <v>C</v>
      </c>
      <c r="I122" s="474">
        <f>IF('[1]BASE'!CS123="","",'[1]BASE'!CS123)</f>
      </c>
      <c r="J122" s="474">
        <f>IF('[1]BASE'!CT123="","",'[1]BASE'!CT123)</f>
      </c>
      <c r="K122" s="474">
        <f>IF('[1]BASE'!CU123="","",'[1]BASE'!CU123)</f>
        <v>1</v>
      </c>
      <c r="L122" s="474">
        <f>IF('[1]BASE'!CV123="","",'[1]BASE'!CV123)</f>
      </c>
      <c r="M122" s="474">
        <f>IF('[1]BASE'!CW123="","",'[1]BASE'!CW123)</f>
      </c>
      <c r="N122" s="474">
        <f>IF('[1]BASE'!CX123="","",'[1]BASE'!CX123)</f>
      </c>
      <c r="O122" s="474">
        <f>IF('[1]BASE'!CY123="","",'[1]BASE'!CY123)</f>
      </c>
      <c r="P122" s="474">
        <f>IF('[1]BASE'!CZ123="","",'[1]BASE'!CZ123)</f>
        <v>1</v>
      </c>
      <c r="Q122" s="474">
        <f>IF('[1]BASE'!DA123="","",'[1]BASE'!DA123)</f>
      </c>
      <c r="R122" s="474">
        <f>IF('[1]BASE'!DB123="","",'[1]BASE'!DB123)</f>
      </c>
      <c r="S122" s="474">
        <f>IF('[1]BASE'!DC123="","",'[1]BASE'!DC123)</f>
        <v>1</v>
      </c>
      <c r="T122" s="474">
        <f>IF('[1]BASE'!DD123="","",'[1]BASE'!DD123)</f>
      </c>
      <c r="U122" s="471"/>
      <c r="V122" s="467"/>
      <c r="X122" s="461">
        <f t="shared" si="1"/>
        <v>6.1</v>
      </c>
    </row>
    <row r="123" spans="2:24" s="461" customFormat="1" ht="19.5" customHeight="1">
      <c r="B123" s="462"/>
      <c r="C123" s="472">
        <f>IF('[1]BASE'!C124="","",'[1]BASE'!C124)</f>
        <v>108</v>
      </c>
      <c r="D123" s="479">
        <f>IF('[1]BASE'!D124="","",'[1]BASE'!D124)</f>
        <v>3576</v>
      </c>
      <c r="E123" s="479" t="str">
        <f>IF('[1]BASE'!E124="","",'[1]BASE'!E124)</f>
        <v>PRAXAIR - CAMPANA</v>
      </c>
      <c r="F123" s="481">
        <f>IF('[1]BASE'!F124="","",'[1]BASE'!F124)</f>
        <v>132</v>
      </c>
      <c r="G123" s="473">
        <f>IF('[1]BASE'!G124="","",'[1]BASE'!G124)</f>
        <v>1.1</v>
      </c>
      <c r="H123" s="473" t="str">
        <f>IF('[1]BASE'!H124="","",'[1]BASE'!H124)</f>
        <v>C</v>
      </c>
      <c r="I123" s="474">
        <f>IF('[1]BASE'!CS124="","",'[1]BASE'!CS124)</f>
      </c>
      <c r="J123" s="474">
        <f>IF('[1]BASE'!CT124="","",'[1]BASE'!CT124)</f>
      </c>
      <c r="K123" s="474">
        <f>IF('[1]BASE'!CU124="","",'[1]BASE'!CU124)</f>
      </c>
      <c r="L123" s="474">
        <f>IF('[1]BASE'!CV124="","",'[1]BASE'!CV124)</f>
      </c>
      <c r="M123" s="474">
        <f>IF('[1]BASE'!CW124="","",'[1]BASE'!CW124)</f>
      </c>
      <c r="N123" s="474">
        <f>IF('[1]BASE'!CX124="","",'[1]BASE'!CX124)</f>
      </c>
      <c r="O123" s="474">
        <f>IF('[1]BASE'!CY124="","",'[1]BASE'!CY124)</f>
      </c>
      <c r="P123" s="474">
        <f>IF('[1]BASE'!CZ124="","",'[1]BASE'!CZ124)</f>
      </c>
      <c r="Q123" s="474">
        <f>IF('[1]BASE'!DA124="","",'[1]BASE'!DA124)</f>
      </c>
      <c r="R123" s="474">
        <f>IF('[1]BASE'!DB124="","",'[1]BASE'!DB124)</f>
      </c>
      <c r="S123" s="474">
        <f>IF('[1]BASE'!DC124="","",'[1]BASE'!DC124)</f>
        <v>1</v>
      </c>
      <c r="T123" s="474">
        <f>IF('[1]BASE'!DD124="","",'[1]BASE'!DD124)</f>
      </c>
      <c r="U123" s="471"/>
      <c r="V123" s="467"/>
      <c r="X123" s="461">
        <f t="shared" si="1"/>
        <v>1.1</v>
      </c>
    </row>
    <row r="124" spans="2:24" s="461" customFormat="1" ht="19.5" customHeight="1">
      <c r="B124" s="462"/>
      <c r="C124" s="475">
        <f>IF('[1]BASE'!C125="","",'[1]BASE'!C125)</f>
        <v>109</v>
      </c>
      <c r="D124" s="478">
        <f>IF('[1]BASE'!D125="","",'[1]BASE'!D125)</f>
        <v>3596</v>
      </c>
      <c r="E124" s="478" t="str">
        <f>IF('[1]BASE'!E125="","",'[1]BASE'!E125)</f>
        <v>PUNTA ALTA - CORONEL ROSALES</v>
      </c>
      <c r="F124" s="480">
        <f>IF('[1]BASE'!F125="","",'[1]BASE'!F125)</f>
        <v>132</v>
      </c>
      <c r="G124" s="476">
        <f>IF('[1]BASE'!G125="","",'[1]BASE'!G125)</f>
        <v>4.1</v>
      </c>
      <c r="H124" s="476" t="str">
        <f>IF('[1]BASE'!H125="","",'[1]BASE'!H125)</f>
        <v>C</v>
      </c>
      <c r="I124" s="474">
        <f>IF('[1]BASE'!CS125="","",'[1]BASE'!CS125)</f>
      </c>
      <c r="J124" s="474">
        <f>IF('[1]BASE'!CT125="","",'[1]BASE'!CT125)</f>
      </c>
      <c r="K124" s="474">
        <f>IF('[1]BASE'!CU125="","",'[1]BASE'!CU125)</f>
      </c>
      <c r="L124" s="474">
        <f>IF('[1]BASE'!CV125="","",'[1]BASE'!CV125)</f>
      </c>
      <c r="M124" s="474">
        <f>IF('[1]BASE'!CW125="","",'[1]BASE'!CW125)</f>
      </c>
      <c r="N124" s="474">
        <f>IF('[1]BASE'!CX125="","",'[1]BASE'!CX125)</f>
      </c>
      <c r="O124" s="474">
        <f>IF('[1]BASE'!CY125="","",'[1]BASE'!CY125)</f>
      </c>
      <c r="P124" s="474">
        <f>IF('[1]BASE'!CZ125="","",'[1]BASE'!CZ125)</f>
      </c>
      <c r="Q124" s="474">
        <f>IF('[1]BASE'!DA125="","",'[1]BASE'!DA125)</f>
      </c>
      <c r="R124" s="474">
        <f>IF('[1]BASE'!DB125="","",'[1]BASE'!DB125)</f>
      </c>
      <c r="S124" s="474">
        <f>IF('[1]BASE'!DC125="","",'[1]BASE'!DC125)</f>
      </c>
      <c r="T124" s="474">
        <f>IF('[1]BASE'!DD125="","",'[1]BASE'!DD125)</f>
      </c>
      <c r="U124" s="471"/>
      <c r="V124" s="467"/>
      <c r="X124" s="461">
        <f t="shared" si="1"/>
        <v>4.1</v>
      </c>
    </row>
    <row r="125" spans="2:24" s="461" customFormat="1" ht="19.5" customHeight="1">
      <c r="B125" s="462"/>
      <c r="C125" s="472">
        <f>IF('[1]BASE'!C126="","",'[1]BASE'!C126)</f>
        <v>110</v>
      </c>
      <c r="D125" s="479">
        <f>IF('[1]BASE'!D126="","",'[1]BASE'!D126)</f>
        <v>3535</v>
      </c>
      <c r="E125" s="479" t="str">
        <f>IF('[1]BASE'!E126="","",'[1]BASE'!E126)</f>
        <v>PAPEL PRENSA - BARADERO</v>
      </c>
      <c r="F125" s="479">
        <f>IF('[1]BASE'!F126="","",'[1]BASE'!F126)</f>
        <v>132</v>
      </c>
      <c r="G125" s="473">
        <f>IF('[1]BASE'!G126="","",'[1]BASE'!G126)</f>
        <v>24</v>
      </c>
      <c r="H125" s="473" t="str">
        <f>IF('[1]BASE'!H126="","",'[1]BASE'!H126)</f>
        <v>C</v>
      </c>
      <c r="I125" s="474">
        <f>IF('[1]BASE'!CS126="","",'[1]BASE'!CS126)</f>
      </c>
      <c r="J125" s="474">
        <f>IF('[1]BASE'!CT126="","",'[1]BASE'!CT126)</f>
      </c>
      <c r="K125" s="474">
        <f>IF('[1]BASE'!CU126="","",'[1]BASE'!CU126)</f>
      </c>
      <c r="L125" s="474">
        <f>IF('[1]BASE'!CV126="","",'[1]BASE'!CV126)</f>
      </c>
      <c r="M125" s="474">
        <f>IF('[1]BASE'!CW126="","",'[1]BASE'!CW126)</f>
      </c>
      <c r="N125" s="474">
        <f>IF('[1]BASE'!CX126="","",'[1]BASE'!CX126)</f>
      </c>
      <c r="O125" s="474">
        <f>IF('[1]BASE'!CY126="","",'[1]BASE'!CY126)</f>
      </c>
      <c r="P125" s="474">
        <f>IF('[1]BASE'!CZ126="","",'[1]BASE'!CZ126)</f>
      </c>
      <c r="Q125" s="474">
        <f>IF('[1]BASE'!DA126="","",'[1]BASE'!DA126)</f>
      </c>
      <c r="R125" s="474">
        <f>IF('[1]BASE'!DB126="","",'[1]BASE'!DB126)</f>
      </c>
      <c r="S125" s="474">
        <f>IF('[1]BASE'!DC126="","",'[1]BASE'!DC126)</f>
      </c>
      <c r="T125" s="474">
        <f>IF('[1]BASE'!DD126="","",'[1]BASE'!DD126)</f>
      </c>
      <c r="U125" s="471"/>
      <c r="V125" s="467"/>
      <c r="X125" s="461">
        <f t="shared" si="1"/>
        <v>24</v>
      </c>
    </row>
    <row r="126" spans="2:24" s="461" customFormat="1" ht="19.5" customHeight="1">
      <c r="B126" s="462"/>
      <c r="C126" s="475">
        <f>IF('[1]BASE'!C127="","",'[1]BASE'!C127)</f>
        <v>111</v>
      </c>
      <c r="D126" s="478">
        <f>IF('[1]BASE'!D127="","",'[1]BASE'!D127)</f>
        <v>3715</v>
      </c>
      <c r="E126" s="478" t="str">
        <f>IF('[1]BASE'!E127="","",'[1]BASE'!E127)</f>
        <v>SALTO - BA CHACABUCO</v>
      </c>
      <c r="F126" s="478">
        <f>IF('[1]BASE'!F127="","",'[1]BASE'!F127)</f>
        <v>132</v>
      </c>
      <c r="G126" s="476">
        <f>IF('[1]BASE'!G127="","",'[1]BASE'!G127)</f>
        <v>60.1</v>
      </c>
      <c r="H126" s="476" t="str">
        <f>IF('[1]BASE'!H127="","",'[1]BASE'!H127)</f>
        <v>C</v>
      </c>
      <c r="I126" s="474">
        <f>IF('[1]BASE'!CS127="","",'[1]BASE'!CS127)</f>
      </c>
      <c r="J126" s="474">
        <f>IF('[1]BASE'!CT127="","",'[1]BASE'!CT127)</f>
      </c>
      <c r="K126" s="474">
        <f>IF('[1]BASE'!CU127="","",'[1]BASE'!CU127)</f>
      </c>
      <c r="L126" s="474">
        <f>IF('[1]BASE'!CV127="","",'[1]BASE'!CV127)</f>
      </c>
      <c r="M126" s="474">
        <f>IF('[1]BASE'!CW127="","",'[1]BASE'!CW127)</f>
      </c>
      <c r="N126" s="474">
        <f>IF('[1]BASE'!CX127="","",'[1]BASE'!CX127)</f>
      </c>
      <c r="O126" s="474">
        <f>IF('[1]BASE'!CY127="","",'[1]BASE'!CY127)</f>
      </c>
      <c r="P126" s="474">
        <f>IF('[1]BASE'!CZ127="","",'[1]BASE'!CZ127)</f>
      </c>
      <c r="Q126" s="474">
        <f>IF('[1]BASE'!DA127="","",'[1]BASE'!DA127)</f>
      </c>
      <c r="R126" s="474">
        <f>IF('[1]BASE'!DB127="","",'[1]BASE'!DB127)</f>
      </c>
      <c r="S126" s="474">
        <f>IF('[1]BASE'!DC127="","",'[1]BASE'!DC127)</f>
      </c>
      <c r="T126" s="474">
        <f>IF('[1]BASE'!DD127="","",'[1]BASE'!DD127)</f>
      </c>
      <c r="U126" s="471"/>
      <c r="V126" s="467"/>
      <c r="X126" s="461">
        <f t="shared" si="1"/>
        <v>60.1</v>
      </c>
    </row>
    <row r="127" spans="2:24" s="461" customFormat="1" ht="19.5" customHeight="1">
      <c r="B127" s="462"/>
      <c r="C127" s="472">
        <f>IF('[1]BASE'!C128="","",'[1]BASE'!C128)</f>
        <v>112</v>
      </c>
      <c r="D127" s="479">
        <f>IF('[1]BASE'!D128="","",'[1]BASE'!D128)</f>
        <v>3689</v>
      </c>
      <c r="E127" s="479" t="str">
        <f>IF('[1]BASE'!E128="","",'[1]BASE'!E128)</f>
        <v>LA PAMPITA - LAPRIDA</v>
      </c>
      <c r="F127" s="479">
        <f>IF('[1]BASE'!F128="","",'[1]BASE'!F128)</f>
        <v>132</v>
      </c>
      <c r="G127" s="473">
        <f>IF('[1]BASE'!G128="","",'[1]BASE'!G128)</f>
        <v>72.2</v>
      </c>
      <c r="H127" s="473" t="str">
        <f>IF('[1]BASE'!H128="","",'[1]BASE'!H128)</f>
        <v>C</v>
      </c>
      <c r="I127" s="474">
        <f>IF('[1]BASE'!CS128="","",'[1]BASE'!CS128)</f>
      </c>
      <c r="J127" s="474">
        <f>IF('[1]BASE'!CT128="","",'[1]BASE'!CT128)</f>
      </c>
      <c r="K127" s="474">
        <f>IF('[1]BASE'!CU128="","",'[1]BASE'!CU128)</f>
      </c>
      <c r="L127" s="474">
        <f>IF('[1]BASE'!CV128="","",'[1]BASE'!CV128)</f>
      </c>
      <c r="M127" s="474">
        <f>IF('[1]BASE'!CW128="","",'[1]BASE'!CW128)</f>
      </c>
      <c r="N127" s="474">
        <f>IF('[1]BASE'!CX128="","",'[1]BASE'!CX128)</f>
        <v>1</v>
      </c>
      <c r="O127" s="474">
        <f>IF('[1]BASE'!CY128="","",'[1]BASE'!CY128)</f>
      </c>
      <c r="P127" s="474">
        <f>IF('[1]BASE'!CZ128="","",'[1]BASE'!CZ128)</f>
        <v>1</v>
      </c>
      <c r="Q127" s="474">
        <f>IF('[1]BASE'!DA128="","",'[1]BASE'!DA128)</f>
      </c>
      <c r="R127" s="474">
        <f>IF('[1]BASE'!DB128="","",'[1]BASE'!DB128)</f>
      </c>
      <c r="S127" s="474">
        <f>IF('[1]BASE'!DC128="","",'[1]BASE'!DC128)</f>
        <v>1</v>
      </c>
      <c r="T127" s="474">
        <f>IF('[1]BASE'!DD128="","",'[1]BASE'!DD128)</f>
      </c>
      <c r="U127" s="471"/>
      <c r="V127" s="467"/>
      <c r="X127" s="461">
        <f t="shared" si="1"/>
        <v>72.2</v>
      </c>
    </row>
    <row r="128" spans="2:24" s="461" customFormat="1" ht="19.5" customHeight="1">
      <c r="B128" s="462"/>
      <c r="C128" s="475">
        <f>IF('[1]BASE'!C129="","",'[1]BASE'!C129)</f>
        <v>113</v>
      </c>
      <c r="D128" s="478">
        <f>IF('[1]BASE'!D129="","",'[1]BASE'!D129)</f>
        <v>3690</v>
      </c>
      <c r="E128" s="478" t="str">
        <f>IF('[1]BASE'!E129="","",'[1]BASE'!E129)</f>
        <v>OLAVARRIA - LA PAMPITA</v>
      </c>
      <c r="F128" s="480">
        <f>IF('[1]BASE'!F129="","",'[1]BASE'!F129)</f>
        <v>132</v>
      </c>
      <c r="G128" s="476">
        <f>IF('[1]BASE'!G129="","",'[1]BASE'!G129)</f>
        <v>27.5</v>
      </c>
      <c r="H128" s="476" t="str">
        <f>IF('[1]BASE'!H129="","",'[1]BASE'!H129)</f>
        <v>C</v>
      </c>
      <c r="I128" s="474">
        <f>IF('[1]BASE'!CS129="","",'[1]BASE'!CS129)</f>
      </c>
      <c r="J128" s="474">
        <f>IF('[1]BASE'!CT129="","",'[1]BASE'!CT129)</f>
      </c>
      <c r="K128" s="474">
        <f>IF('[1]BASE'!CU129="","",'[1]BASE'!CU129)</f>
      </c>
      <c r="L128" s="474">
        <f>IF('[1]BASE'!CV129="","",'[1]BASE'!CV129)</f>
      </c>
      <c r="M128" s="474">
        <f>IF('[1]BASE'!CW129="","",'[1]BASE'!CW129)</f>
      </c>
      <c r="N128" s="474">
        <f>IF('[1]BASE'!CX129="","",'[1]BASE'!CX129)</f>
      </c>
      <c r="O128" s="474">
        <f>IF('[1]BASE'!CY129="","",'[1]BASE'!CY129)</f>
      </c>
      <c r="P128" s="474">
        <f>IF('[1]BASE'!CZ129="","",'[1]BASE'!CZ129)</f>
      </c>
      <c r="Q128" s="474">
        <f>IF('[1]BASE'!DA129="","",'[1]BASE'!DA129)</f>
      </c>
      <c r="R128" s="474">
        <f>IF('[1]BASE'!DB129="","",'[1]BASE'!DB129)</f>
      </c>
      <c r="S128" s="474">
        <f>IF('[1]BASE'!DC129="","",'[1]BASE'!DC129)</f>
      </c>
      <c r="T128" s="474">
        <f>IF('[1]BASE'!DD129="","",'[1]BASE'!DD129)</f>
      </c>
      <c r="U128" s="471"/>
      <c r="V128" s="467"/>
      <c r="X128" s="461">
        <f t="shared" si="1"/>
        <v>27.5</v>
      </c>
    </row>
    <row r="129" spans="2:24" s="461" customFormat="1" ht="19.5" customHeight="1">
      <c r="B129" s="462"/>
      <c r="C129" s="472">
        <f>IF('[1]BASE'!C130="","",'[1]BASE'!C130)</f>
        <v>114</v>
      </c>
      <c r="D129" s="479">
        <f>IF('[1]BASE'!D130="","",'[1]BASE'!D130)</f>
        <v>3796</v>
      </c>
      <c r="E129" s="479" t="str">
        <f>IF('[1]BASE'!E130="","",'[1]BASE'!E130)</f>
        <v>C. SARMIENTO - S.A. DE ARECO</v>
      </c>
      <c r="F129" s="481">
        <f>IF('[1]BASE'!F130="","",'[1]BASE'!F130)</f>
        <v>66</v>
      </c>
      <c r="G129" s="473">
        <f>IF('[1]BASE'!G130="","",'[1]BASE'!G130)</f>
        <v>31.5</v>
      </c>
      <c r="H129" s="473" t="str">
        <f>IF('[1]BASE'!H130="","",'[1]BASE'!H130)</f>
        <v>C</v>
      </c>
      <c r="I129" s="474">
        <f>IF('[1]BASE'!CS130="","",'[1]BASE'!CS130)</f>
      </c>
      <c r="J129" s="474">
        <f>IF('[1]BASE'!CT130="","",'[1]BASE'!CT130)</f>
      </c>
      <c r="K129" s="474">
        <f>IF('[1]BASE'!CU130="","",'[1]BASE'!CU130)</f>
      </c>
      <c r="L129" s="474">
        <f>IF('[1]BASE'!CV130="","",'[1]BASE'!CV130)</f>
      </c>
      <c r="M129" s="474">
        <f>IF('[1]BASE'!CW130="","",'[1]BASE'!CW130)</f>
      </c>
      <c r="N129" s="474">
        <f>IF('[1]BASE'!CX130="","",'[1]BASE'!CX130)</f>
      </c>
      <c r="O129" s="474">
        <f>IF('[1]BASE'!CY130="","",'[1]BASE'!CY130)</f>
      </c>
      <c r="P129" s="474">
        <f>IF('[1]BASE'!CZ130="","",'[1]BASE'!CZ130)</f>
      </c>
      <c r="Q129" s="474">
        <f>IF('[1]BASE'!DA130="","",'[1]BASE'!DA130)</f>
      </c>
      <c r="R129" s="474">
        <f>IF('[1]BASE'!DB130="","",'[1]BASE'!DB130)</f>
      </c>
      <c r="S129" s="474">
        <f>IF('[1]BASE'!DC130="","",'[1]BASE'!DC130)</f>
      </c>
      <c r="T129" s="474">
        <f>IF('[1]BASE'!DD130="","",'[1]BASE'!DD130)</f>
      </c>
      <c r="U129" s="471"/>
      <c r="V129" s="467"/>
      <c r="X129" s="461">
        <f t="shared" si="1"/>
        <v>31.5</v>
      </c>
    </row>
    <row r="130" spans="2:24" s="461" customFormat="1" ht="19.5" customHeight="1">
      <c r="B130" s="462"/>
      <c r="C130" s="475">
        <f>IF('[1]BASE'!C131="","",'[1]BASE'!C131)</f>
        <v>115</v>
      </c>
      <c r="D130" s="478">
        <f>IF('[1]BASE'!D131="","",'[1]BASE'!D131)</f>
        <v>3797</v>
      </c>
      <c r="E130" s="478" t="str">
        <f>IF('[1]BASE'!E131="","",'[1]BASE'!E131)</f>
        <v>S.A. DE ARECO - LUJAN BAS</v>
      </c>
      <c r="F130" s="480">
        <f>IF('[1]BASE'!F131="","",'[1]BASE'!F131)</f>
        <v>66</v>
      </c>
      <c r="G130" s="476">
        <f>IF('[1]BASE'!G131="","",'[1]BASE'!G131)</f>
        <v>49.8</v>
      </c>
      <c r="H130" s="476" t="str">
        <f>IF('[1]BASE'!H131="","",'[1]BASE'!H131)</f>
        <v>C</v>
      </c>
      <c r="I130" s="474">
        <f>IF('[1]BASE'!CS131="","",'[1]BASE'!CS131)</f>
      </c>
      <c r="J130" s="474">
        <f>IF('[1]BASE'!CT131="","",'[1]BASE'!CT131)</f>
      </c>
      <c r="K130" s="474">
        <f>IF('[1]BASE'!CU131="","",'[1]BASE'!CU131)</f>
      </c>
      <c r="L130" s="474">
        <f>IF('[1]BASE'!CV131="","",'[1]BASE'!CV131)</f>
      </c>
      <c r="M130" s="474">
        <f>IF('[1]BASE'!CW131="","",'[1]BASE'!CW131)</f>
      </c>
      <c r="N130" s="474">
        <f>IF('[1]BASE'!CX131="","",'[1]BASE'!CX131)</f>
      </c>
      <c r="O130" s="474">
        <f>IF('[1]BASE'!CY131="","",'[1]BASE'!CY131)</f>
      </c>
      <c r="P130" s="474">
        <f>IF('[1]BASE'!CZ131="","",'[1]BASE'!CZ131)</f>
      </c>
      <c r="Q130" s="474">
        <f>IF('[1]BASE'!DA131="","",'[1]BASE'!DA131)</f>
      </c>
      <c r="R130" s="474">
        <f>IF('[1]BASE'!DB131="","",'[1]BASE'!DB131)</f>
      </c>
      <c r="S130" s="474">
        <f>IF('[1]BASE'!DC131="","",'[1]BASE'!DC131)</f>
      </c>
      <c r="T130" s="474">
        <f>IF('[1]BASE'!DD131="","",'[1]BASE'!DD131)</f>
      </c>
      <c r="U130" s="471"/>
      <c r="V130" s="467"/>
      <c r="X130" s="461">
        <f t="shared" si="1"/>
        <v>49.8</v>
      </c>
    </row>
    <row r="131" spans="2:24" s="461" customFormat="1" ht="19.5" customHeight="1">
      <c r="B131" s="462"/>
      <c r="C131" s="472">
        <f>IF('[1]BASE'!C132="","",'[1]BASE'!C132)</f>
        <v>116</v>
      </c>
      <c r="D131" s="479">
        <f>IF('[1]BASE'!D132="","",'[1]BASE'!D132)</f>
        <v>3829</v>
      </c>
      <c r="E131" s="479" t="str">
        <f>IF('[1]BASE'!E132="","",'[1]BASE'!E132)</f>
        <v>OLAVARRIA - BARKER</v>
      </c>
      <c r="F131" s="479">
        <f>IF('[1]BASE'!F132="","",'[1]BASE'!F132)</f>
        <v>132</v>
      </c>
      <c r="G131" s="473">
        <f>IF('[1]BASE'!G132="","",'[1]BASE'!G132)</f>
        <v>139.4</v>
      </c>
      <c r="H131" s="473" t="str">
        <f>IF('[1]BASE'!H132="","",'[1]BASE'!H132)</f>
        <v>C</v>
      </c>
      <c r="I131" s="474">
        <f>IF('[1]BASE'!CS132="","",'[1]BASE'!CS132)</f>
      </c>
      <c r="J131" s="474">
        <f>IF('[1]BASE'!CT132="","",'[1]BASE'!CT132)</f>
      </c>
      <c r="K131" s="474">
        <f>IF('[1]BASE'!CU132="","",'[1]BASE'!CU132)</f>
      </c>
      <c r="L131" s="474">
        <f>IF('[1]BASE'!CV132="","",'[1]BASE'!CV132)</f>
      </c>
      <c r="M131" s="474">
        <f>IF('[1]BASE'!CW132="","",'[1]BASE'!CW132)</f>
      </c>
      <c r="N131" s="474">
        <f>IF('[1]BASE'!CX132="","",'[1]BASE'!CX132)</f>
      </c>
      <c r="O131" s="474">
        <f>IF('[1]BASE'!CY132="","",'[1]BASE'!CY132)</f>
      </c>
      <c r="P131" s="474">
        <f>IF('[1]BASE'!CZ132="","",'[1]BASE'!CZ132)</f>
      </c>
      <c r="Q131" s="474">
        <f>IF('[1]BASE'!DA132="","",'[1]BASE'!DA132)</f>
      </c>
      <c r="R131" s="474">
        <f>IF('[1]BASE'!DB132="","",'[1]BASE'!DB132)</f>
      </c>
      <c r="S131" s="474">
        <f>IF('[1]BASE'!DC132="","",'[1]BASE'!DC132)</f>
        <v>2</v>
      </c>
      <c r="T131" s="474">
        <f>IF('[1]BASE'!DD132="","",'[1]BASE'!DD132)</f>
      </c>
      <c r="U131" s="471"/>
      <c r="V131" s="467"/>
      <c r="X131" s="461">
        <f t="shared" si="1"/>
        <v>139.4</v>
      </c>
    </row>
    <row r="132" spans="2:24" s="461" customFormat="1" ht="19.5" customHeight="1">
      <c r="B132" s="462"/>
      <c r="C132" s="475">
        <f>IF('[1]BASE'!C133="","",'[1]BASE'!C133)</f>
        <v>117</v>
      </c>
      <c r="D132" s="478">
        <f>IF('[1]BASE'!D133="","",'[1]BASE'!D133)</f>
        <v>4067</v>
      </c>
      <c r="E132" s="478" t="str">
        <f>IF('[1]BASE'!E133="","",'[1]BASE'!E133)</f>
        <v>CHILLAR - OLAVARRIA </v>
      </c>
      <c r="F132" s="478">
        <f>IF('[1]BASE'!F133="","",'[1]BASE'!F133)</f>
        <v>132</v>
      </c>
      <c r="G132" s="476">
        <f>IF('[1]BASE'!G133="","",'[1]BASE'!G133)</f>
        <v>89.1</v>
      </c>
      <c r="H132" s="476" t="str">
        <f>IF('[1]BASE'!H133="","",'[1]BASE'!H133)</f>
        <v>C</v>
      </c>
      <c r="I132" s="474">
        <f>IF('[1]BASE'!CS133="","",'[1]BASE'!CS133)</f>
      </c>
      <c r="J132" s="474">
        <f>IF('[1]BASE'!CT133="","",'[1]BASE'!CT133)</f>
        <v>1</v>
      </c>
      <c r="K132" s="474">
        <f>IF('[1]BASE'!CU133="","",'[1]BASE'!CU133)</f>
      </c>
      <c r="L132" s="474">
        <f>IF('[1]BASE'!CV133="","",'[1]BASE'!CV133)</f>
      </c>
      <c r="M132" s="474">
        <f>IF('[1]BASE'!CW133="","",'[1]BASE'!CW133)</f>
      </c>
      <c r="N132" s="474">
        <f>IF('[1]BASE'!CX133="","",'[1]BASE'!CX133)</f>
      </c>
      <c r="O132" s="474">
        <f>IF('[1]BASE'!CY133="","",'[1]BASE'!CY133)</f>
      </c>
      <c r="P132" s="474">
        <f>IF('[1]BASE'!CZ133="","",'[1]BASE'!CZ133)</f>
      </c>
      <c r="Q132" s="474">
        <f>IF('[1]BASE'!DA133="","",'[1]BASE'!DA133)</f>
      </c>
      <c r="R132" s="474">
        <f>IF('[1]BASE'!DB133="","",'[1]BASE'!DB133)</f>
      </c>
      <c r="S132" s="474">
        <f>IF('[1]BASE'!DC133="","",'[1]BASE'!DC133)</f>
      </c>
      <c r="T132" s="474">
        <f>IF('[1]BASE'!DD133="","",'[1]BASE'!DD133)</f>
      </c>
      <c r="U132" s="471"/>
      <c r="V132" s="467"/>
      <c r="X132" s="461">
        <f t="shared" si="1"/>
        <v>89.1</v>
      </c>
    </row>
    <row r="133" spans="2:24" s="461" customFormat="1" ht="19.5" customHeight="1">
      <c r="B133" s="462"/>
      <c r="C133" s="472">
        <f>IF('[1]BASE'!C134="","",'[1]BASE'!C134)</f>
        <v>118</v>
      </c>
      <c r="D133" s="479">
        <f>IF('[1]BASE'!D134="","",'[1]BASE'!D134)</f>
        <v>4070</v>
      </c>
      <c r="E133" s="479" t="str">
        <f>IF('[1]BASE'!E134="","",'[1]BASE'!E134)</f>
        <v>CHILLAR  - GONZALEZ CHAVES</v>
      </c>
      <c r="F133" s="479">
        <f>IF('[1]BASE'!F134="","",'[1]BASE'!F134)</f>
        <v>132</v>
      </c>
      <c r="G133" s="473">
        <f>IF('[1]BASE'!G134="","",'[1]BASE'!G134)</f>
        <v>73.7</v>
      </c>
      <c r="H133" s="473" t="str">
        <f>IF('[1]BASE'!H134="","",'[1]BASE'!H134)</f>
        <v>C</v>
      </c>
      <c r="I133" s="474">
        <f>IF('[1]BASE'!CS134="","",'[1]BASE'!CS134)</f>
      </c>
      <c r="J133" s="474">
        <f>IF('[1]BASE'!CT134="","",'[1]BASE'!CT134)</f>
      </c>
      <c r="K133" s="474">
        <f>IF('[1]BASE'!CU134="","",'[1]BASE'!CU134)</f>
      </c>
      <c r="L133" s="474">
        <f>IF('[1]BASE'!CV134="","",'[1]BASE'!CV134)</f>
      </c>
      <c r="M133" s="474">
        <f>IF('[1]BASE'!CW134="","",'[1]BASE'!CW134)</f>
      </c>
      <c r="N133" s="474">
        <f>IF('[1]BASE'!CX134="","",'[1]BASE'!CX134)</f>
        <v>1</v>
      </c>
      <c r="O133" s="474">
        <f>IF('[1]BASE'!CY134="","",'[1]BASE'!CY134)</f>
      </c>
      <c r="P133" s="474">
        <f>IF('[1]BASE'!CZ134="","",'[1]BASE'!CZ134)</f>
      </c>
      <c r="Q133" s="474">
        <f>IF('[1]BASE'!DA134="","",'[1]BASE'!DA134)</f>
      </c>
      <c r="R133" s="474">
        <f>IF('[1]BASE'!DB134="","",'[1]BASE'!DB134)</f>
      </c>
      <c r="S133" s="474">
        <f>IF('[1]BASE'!DC134="","",'[1]BASE'!DC134)</f>
      </c>
      <c r="T133" s="474">
        <f>IF('[1]BASE'!DD134="","",'[1]BASE'!DD134)</f>
      </c>
      <c r="U133" s="471"/>
      <c r="V133" s="467"/>
      <c r="X133" s="461">
        <f t="shared" si="1"/>
        <v>73.7</v>
      </c>
    </row>
    <row r="134" spans="2:24" s="461" customFormat="1" ht="19.5" customHeight="1">
      <c r="B134" s="462"/>
      <c r="C134" s="475">
        <f>IF('[1]BASE'!C135="","",'[1]BASE'!C135)</f>
        <v>119</v>
      </c>
      <c r="D134" s="478">
        <f>IF('[1]BASE'!D135="","",'[1]BASE'!D135)</f>
        <v>4077</v>
      </c>
      <c r="E134" s="478" t="str">
        <f>IF('[1]BASE'!E135="","",'[1]BASE'!E135)</f>
        <v>CACHARI - RAUCH</v>
      </c>
      <c r="F134" s="480">
        <f>IF('[1]BASE'!F135="","",'[1]BASE'!F135)</f>
        <v>132</v>
      </c>
      <c r="G134" s="476">
        <f>IF('[1]BASE'!G135="","",'[1]BASE'!G135)</f>
        <v>19.6</v>
      </c>
      <c r="H134" s="476" t="str">
        <f>IF('[1]BASE'!H135="","",'[1]BASE'!H135)</f>
        <v>C</v>
      </c>
      <c r="I134" s="474">
        <f>IF('[1]BASE'!CS135="","",'[1]BASE'!CS135)</f>
      </c>
      <c r="J134" s="474">
        <f>IF('[1]BASE'!CT135="","",'[1]BASE'!CT135)</f>
      </c>
      <c r="K134" s="474">
        <f>IF('[1]BASE'!CU135="","",'[1]BASE'!CU135)</f>
      </c>
      <c r="L134" s="474">
        <f>IF('[1]BASE'!CV135="","",'[1]BASE'!CV135)</f>
      </c>
      <c r="M134" s="474">
        <f>IF('[1]BASE'!CW135="","",'[1]BASE'!CW135)</f>
      </c>
      <c r="N134" s="474">
        <f>IF('[1]BASE'!CX135="","",'[1]BASE'!CX135)</f>
      </c>
      <c r="O134" s="474">
        <f>IF('[1]BASE'!CY135="","",'[1]BASE'!CY135)</f>
      </c>
      <c r="P134" s="474">
        <f>IF('[1]BASE'!CZ135="","",'[1]BASE'!CZ135)</f>
      </c>
      <c r="Q134" s="474">
        <f>IF('[1]BASE'!DA135="","",'[1]BASE'!DA135)</f>
        <v>1</v>
      </c>
      <c r="R134" s="474">
        <f>IF('[1]BASE'!DB135="","",'[1]BASE'!DB135)</f>
      </c>
      <c r="S134" s="474">
        <f>IF('[1]BASE'!DC135="","",'[1]BASE'!DC135)</f>
      </c>
      <c r="T134" s="474">
        <f>IF('[1]BASE'!DD135="","",'[1]BASE'!DD135)</f>
      </c>
      <c r="U134" s="471"/>
      <c r="V134" s="467"/>
      <c r="X134" s="461">
        <f t="shared" si="1"/>
        <v>19.6</v>
      </c>
    </row>
    <row r="135" spans="2:24" s="461" customFormat="1" ht="19.5" customHeight="1">
      <c r="B135" s="462"/>
      <c r="C135" s="472">
        <f>IF('[1]BASE'!C136="","",'[1]BASE'!C136)</f>
        <v>120</v>
      </c>
      <c r="D135" s="479">
        <f>IF('[1]BASE'!D136="","",'[1]BASE'!D136)</f>
        <v>4075</v>
      </c>
      <c r="E135" s="479" t="str">
        <f>IF('[1]BASE'!E136="","",'[1]BASE'!E136)</f>
        <v>AZUL - CACHARI</v>
      </c>
      <c r="F135" s="481">
        <f>IF('[1]BASE'!F136="","",'[1]BASE'!F136)</f>
        <v>132</v>
      </c>
      <c r="G135" s="473">
        <f>IF('[1]BASE'!G136="","",'[1]BASE'!G136)</f>
        <v>55.7</v>
      </c>
      <c r="H135" s="473" t="str">
        <f>IF('[1]BASE'!H136="","",'[1]BASE'!H136)</f>
        <v>C</v>
      </c>
      <c r="I135" s="474">
        <f>IF('[1]BASE'!CS136="","",'[1]BASE'!CS136)</f>
      </c>
      <c r="J135" s="474">
        <f>IF('[1]BASE'!CT136="","",'[1]BASE'!CT136)</f>
        <v>1</v>
      </c>
      <c r="K135" s="474">
        <f>IF('[1]BASE'!CU136="","",'[1]BASE'!CU136)</f>
      </c>
      <c r="L135" s="474">
        <f>IF('[1]BASE'!CV136="","",'[1]BASE'!CV136)</f>
      </c>
      <c r="M135" s="474">
        <f>IF('[1]BASE'!CW136="","",'[1]BASE'!CW136)</f>
      </c>
      <c r="N135" s="474">
        <f>IF('[1]BASE'!CX136="","",'[1]BASE'!CX136)</f>
      </c>
      <c r="O135" s="474">
        <f>IF('[1]BASE'!CY136="","",'[1]BASE'!CY136)</f>
      </c>
      <c r="P135" s="474">
        <f>IF('[1]BASE'!CZ136="","",'[1]BASE'!CZ136)</f>
      </c>
      <c r="Q135" s="474">
        <f>IF('[1]BASE'!DA136="","",'[1]BASE'!DA136)</f>
        <v>1</v>
      </c>
      <c r="R135" s="474">
        <f>IF('[1]BASE'!DB136="","",'[1]BASE'!DB136)</f>
      </c>
      <c r="S135" s="474">
        <f>IF('[1]BASE'!DC136="","",'[1]BASE'!DC136)</f>
      </c>
      <c r="T135" s="474">
        <f>IF('[1]BASE'!DD136="","",'[1]BASE'!DD136)</f>
      </c>
      <c r="U135" s="471"/>
      <c r="V135" s="467"/>
      <c r="X135" s="461">
        <f t="shared" si="1"/>
        <v>55.7</v>
      </c>
    </row>
    <row r="136" spans="2:24" s="461" customFormat="1" ht="19.5" customHeight="1">
      <c r="B136" s="462"/>
      <c r="C136" s="475">
        <f>IF('[1]BASE'!C137="","",'[1]BASE'!C137)</f>
        <v>121</v>
      </c>
      <c r="D136" s="478">
        <f>IF('[1]BASE'!D137="","",'[1]BASE'!D137)</f>
        <v>4076</v>
      </c>
      <c r="E136" s="478" t="str">
        <f>IF('[1]BASE'!E137="","",'[1]BASE'!E137)</f>
        <v>CACHARI - LAS FLORES</v>
      </c>
      <c r="F136" s="480">
        <f>IF('[1]BASE'!F137="","",'[1]BASE'!F137)</f>
        <v>132</v>
      </c>
      <c r="G136" s="476">
        <f>IF('[1]BASE'!G137="","",'[1]BASE'!G137)</f>
        <v>51.3</v>
      </c>
      <c r="H136" s="476" t="str">
        <f>IF('[1]BASE'!H137="","",'[1]BASE'!H137)</f>
        <v>C</v>
      </c>
      <c r="I136" s="474">
        <f>IF('[1]BASE'!CS137="","",'[1]BASE'!CS137)</f>
      </c>
      <c r="J136" s="474">
        <f>IF('[1]BASE'!CT137="","",'[1]BASE'!CT137)</f>
      </c>
      <c r="K136" s="474">
        <f>IF('[1]BASE'!CU137="","",'[1]BASE'!CU137)</f>
      </c>
      <c r="L136" s="474">
        <f>IF('[1]BASE'!CV137="","",'[1]BASE'!CV137)</f>
      </c>
      <c r="M136" s="474">
        <f>IF('[1]BASE'!CW137="","",'[1]BASE'!CW137)</f>
      </c>
      <c r="N136" s="474">
        <f>IF('[1]BASE'!CX137="","",'[1]BASE'!CX137)</f>
      </c>
      <c r="O136" s="474">
        <f>IF('[1]BASE'!CY137="","",'[1]BASE'!CY137)</f>
      </c>
      <c r="P136" s="474">
        <f>IF('[1]BASE'!CZ137="","",'[1]BASE'!CZ137)</f>
        <v>1</v>
      </c>
      <c r="Q136" s="474">
        <f>IF('[1]BASE'!DA137="","",'[1]BASE'!DA137)</f>
      </c>
      <c r="R136" s="474">
        <f>IF('[1]BASE'!DB137="","",'[1]BASE'!DB137)</f>
      </c>
      <c r="S136" s="474">
        <f>IF('[1]BASE'!DC137="","",'[1]BASE'!DC137)</f>
      </c>
      <c r="T136" s="474">
        <f>IF('[1]BASE'!DD137="","",'[1]BASE'!DD137)</f>
      </c>
      <c r="U136" s="471"/>
      <c r="V136" s="467"/>
      <c r="X136" s="461">
        <f t="shared" si="1"/>
        <v>51.3</v>
      </c>
    </row>
    <row r="137" spans="2:24" s="461" customFormat="1" ht="19.5" customHeight="1">
      <c r="B137" s="462"/>
      <c r="C137" s="472">
        <f>IF('[1]BASE'!C138="","",'[1]BASE'!C138)</f>
        <v>122</v>
      </c>
      <c r="D137" s="479">
        <f>IF('[1]BASE'!D138="","",'[1]BASE'!D138)</f>
        <v>4074</v>
      </c>
      <c r="E137" s="479" t="str">
        <f>IF('[1]BASE'!E138="","",'[1]BASE'!E138)</f>
        <v>INDIO RICO - PRINGLES</v>
      </c>
      <c r="F137" s="481">
        <f>IF('[1]BASE'!F138="","",'[1]BASE'!F138)</f>
        <v>132</v>
      </c>
      <c r="G137" s="473">
        <f>IF('[1]BASE'!G138="","",'[1]BASE'!G138)</f>
        <v>44.4</v>
      </c>
      <c r="H137" s="473" t="str">
        <f>IF('[1]BASE'!H138="","",'[1]BASE'!H138)</f>
        <v>C</v>
      </c>
      <c r="I137" s="474">
        <f>IF('[1]BASE'!CS138="","",'[1]BASE'!CS138)</f>
      </c>
      <c r="J137" s="474">
        <f>IF('[1]BASE'!CT138="","",'[1]BASE'!CT138)</f>
      </c>
      <c r="K137" s="474">
        <f>IF('[1]BASE'!CU138="","",'[1]BASE'!CU138)</f>
      </c>
      <c r="L137" s="474">
        <f>IF('[1]BASE'!CV138="","",'[1]BASE'!CV138)</f>
      </c>
      <c r="M137" s="474">
        <f>IF('[1]BASE'!CW138="","",'[1]BASE'!CW138)</f>
      </c>
      <c r="N137" s="474">
        <f>IF('[1]BASE'!CX138="","",'[1]BASE'!CX138)</f>
      </c>
      <c r="O137" s="474">
        <f>IF('[1]BASE'!CY138="","",'[1]BASE'!CY138)</f>
      </c>
      <c r="P137" s="474">
        <f>IF('[1]BASE'!CZ138="","",'[1]BASE'!CZ138)</f>
      </c>
      <c r="Q137" s="474">
        <f>IF('[1]BASE'!DA138="","",'[1]BASE'!DA138)</f>
      </c>
      <c r="R137" s="474">
        <f>IF('[1]BASE'!DB138="","",'[1]BASE'!DB138)</f>
      </c>
      <c r="S137" s="474">
        <f>IF('[1]BASE'!DC138="","",'[1]BASE'!DC138)</f>
      </c>
      <c r="T137" s="474">
        <f>IF('[1]BASE'!DD138="","",'[1]BASE'!DD138)</f>
      </c>
      <c r="U137" s="471"/>
      <c r="V137" s="467"/>
      <c r="X137" s="461">
        <f t="shared" si="1"/>
        <v>44.4</v>
      </c>
    </row>
    <row r="138" spans="2:24" s="461" customFormat="1" ht="19.5" customHeight="1">
      <c r="B138" s="462"/>
      <c r="C138" s="475">
        <f>IF('[1]BASE'!C139="","",'[1]BASE'!C139)</f>
        <v>123</v>
      </c>
      <c r="D138" s="478">
        <f>IF('[1]BASE'!D139="","",'[1]BASE'!D139)</f>
        <v>4096</v>
      </c>
      <c r="E138" s="478" t="str">
        <f>IF('[1]BASE'!E139="","",'[1]BASE'!E139)</f>
        <v>MONTE - ROSAS</v>
      </c>
      <c r="F138" s="480">
        <f>IF('[1]BASE'!F139="","",'[1]BASE'!F139)</f>
        <v>132</v>
      </c>
      <c r="G138" s="476">
        <f>IF('[1]BASE'!G139="","",'[1]BASE'!G139)</f>
        <v>58.4</v>
      </c>
      <c r="H138" s="476" t="str">
        <f>IF('[1]BASE'!H139="","",'[1]BASE'!H139)</f>
        <v>C</v>
      </c>
      <c r="I138" s="474">
        <f>IF('[1]BASE'!CS139="","",'[1]BASE'!CS139)</f>
      </c>
      <c r="J138" s="474">
        <f>IF('[1]BASE'!CT139="","",'[1]BASE'!CT139)</f>
        <v>1</v>
      </c>
      <c r="K138" s="474">
        <f>IF('[1]BASE'!CU139="","",'[1]BASE'!CU139)</f>
      </c>
      <c r="L138" s="474">
        <f>IF('[1]BASE'!CV139="","",'[1]BASE'!CV139)</f>
      </c>
      <c r="M138" s="474">
        <f>IF('[1]BASE'!CW139="","",'[1]BASE'!CW139)</f>
      </c>
      <c r="N138" s="474">
        <f>IF('[1]BASE'!CX139="","",'[1]BASE'!CX139)</f>
      </c>
      <c r="O138" s="474">
        <f>IF('[1]BASE'!CY139="","",'[1]BASE'!CY139)</f>
      </c>
      <c r="P138" s="474">
        <f>IF('[1]BASE'!CZ139="","",'[1]BASE'!CZ139)</f>
      </c>
      <c r="Q138" s="474">
        <f>IF('[1]BASE'!DA139="","",'[1]BASE'!DA139)</f>
      </c>
      <c r="R138" s="474">
        <f>IF('[1]BASE'!DB139="","",'[1]BASE'!DB139)</f>
      </c>
      <c r="S138" s="474">
        <f>IF('[1]BASE'!DC139="","",'[1]BASE'!DC139)</f>
      </c>
      <c r="T138" s="474">
        <f>IF('[1]BASE'!DD139="","",'[1]BASE'!DD139)</f>
      </c>
      <c r="U138" s="471"/>
      <c r="V138" s="467"/>
      <c r="X138" s="461">
        <f t="shared" si="1"/>
        <v>58.4</v>
      </c>
    </row>
    <row r="139" spans="2:24" s="461" customFormat="1" ht="19.5" customHeight="1">
      <c r="B139" s="462"/>
      <c r="C139" s="472">
        <f>IF('[1]BASE'!C140="","",'[1]BASE'!C140)</f>
        <v>124</v>
      </c>
      <c r="D139" s="479">
        <f>IF('[1]BASE'!D140="","",'[1]BASE'!D140)</f>
        <v>4097</v>
      </c>
      <c r="E139" s="479" t="str">
        <f>IF('[1]BASE'!E140="","",'[1]BASE'!E140)</f>
        <v>ROSAS - NEWTON</v>
      </c>
      <c r="F139" s="481">
        <f>IF('[1]BASE'!F140="","",'[1]BASE'!F140)</f>
        <v>132</v>
      </c>
      <c r="G139" s="473">
        <f>IF('[1]BASE'!G140="","",'[1]BASE'!G140)</f>
        <v>11</v>
      </c>
      <c r="H139" s="473" t="str">
        <f>IF('[1]BASE'!H140="","",'[1]BASE'!H140)</f>
        <v>C</v>
      </c>
      <c r="I139" s="474">
        <f>IF('[1]BASE'!CS140="","",'[1]BASE'!CS140)</f>
      </c>
      <c r="J139" s="474">
        <f>IF('[1]BASE'!CT140="","",'[1]BASE'!CT140)</f>
      </c>
      <c r="K139" s="474">
        <f>IF('[1]BASE'!CU140="","",'[1]BASE'!CU140)</f>
      </c>
      <c r="L139" s="474">
        <f>IF('[1]BASE'!CV140="","",'[1]BASE'!CV140)</f>
      </c>
      <c r="M139" s="474">
        <f>IF('[1]BASE'!CW140="","",'[1]BASE'!CW140)</f>
      </c>
      <c r="N139" s="474">
        <f>IF('[1]BASE'!CX140="","",'[1]BASE'!CX140)</f>
      </c>
      <c r="O139" s="474">
        <f>IF('[1]BASE'!CY140="","",'[1]BASE'!CY140)</f>
      </c>
      <c r="P139" s="474">
        <f>IF('[1]BASE'!CZ140="","",'[1]BASE'!CZ140)</f>
      </c>
      <c r="Q139" s="474">
        <f>IF('[1]BASE'!DA140="","",'[1]BASE'!DA140)</f>
      </c>
      <c r="R139" s="474">
        <f>IF('[1]BASE'!DB140="","",'[1]BASE'!DB140)</f>
      </c>
      <c r="S139" s="474">
        <f>IF('[1]BASE'!DC140="","",'[1]BASE'!DC140)</f>
      </c>
      <c r="T139" s="474">
        <f>IF('[1]BASE'!DD140="","",'[1]BASE'!DD140)</f>
      </c>
      <c r="U139" s="471"/>
      <c r="V139" s="467"/>
      <c r="X139" s="461">
        <f t="shared" si="1"/>
        <v>11</v>
      </c>
    </row>
    <row r="140" spans="2:24" s="461" customFormat="1" ht="19.5" customHeight="1">
      <c r="B140" s="462"/>
      <c r="C140" s="475">
        <f>IF('[1]BASE'!C141="","",'[1]BASE'!C141)</f>
        <v>125</v>
      </c>
      <c r="D140" s="478">
        <f>IF('[1]BASE'!D141="","",'[1]BASE'!D141)</f>
        <v>4095</v>
      </c>
      <c r="E140" s="478" t="str">
        <f>IF('[1]BASE'!E141="","",'[1]BASE'!E141)</f>
        <v>LAS FLORES - ROSAS</v>
      </c>
      <c r="F140" s="480">
        <f>IF('[1]BASE'!F141="","",'[1]BASE'!F141)</f>
        <v>132</v>
      </c>
      <c r="G140" s="476">
        <f>IF('[1]BASE'!G141="","",'[1]BASE'!G141)</f>
        <v>28.4</v>
      </c>
      <c r="H140" s="476" t="str">
        <f>IF('[1]BASE'!H141="","",'[1]BASE'!H141)</f>
        <v>C</v>
      </c>
      <c r="I140" s="474">
        <f>IF('[1]BASE'!CS141="","",'[1]BASE'!CS141)</f>
      </c>
      <c r="J140" s="474">
        <f>IF('[1]BASE'!CT141="","",'[1]BASE'!CT141)</f>
      </c>
      <c r="K140" s="474">
        <f>IF('[1]BASE'!CU141="","",'[1]BASE'!CU141)</f>
      </c>
      <c r="L140" s="474">
        <f>IF('[1]BASE'!CV141="","",'[1]BASE'!CV141)</f>
      </c>
      <c r="M140" s="474">
        <f>IF('[1]BASE'!CW141="","",'[1]BASE'!CW141)</f>
      </c>
      <c r="N140" s="474">
        <f>IF('[1]BASE'!CX141="","",'[1]BASE'!CX141)</f>
      </c>
      <c r="O140" s="474">
        <f>IF('[1]BASE'!CY141="","",'[1]BASE'!CY141)</f>
      </c>
      <c r="P140" s="474">
        <f>IF('[1]BASE'!CZ141="","",'[1]BASE'!CZ141)</f>
      </c>
      <c r="Q140" s="474">
        <f>IF('[1]BASE'!DA141="","",'[1]BASE'!DA141)</f>
      </c>
      <c r="R140" s="474">
        <f>IF('[1]BASE'!DB141="","",'[1]BASE'!DB141)</f>
      </c>
      <c r="S140" s="474">
        <f>IF('[1]BASE'!DC141="","",'[1]BASE'!DC141)</f>
      </c>
      <c r="T140" s="474">
        <f>IF('[1]BASE'!DD141="","",'[1]BASE'!DD141)</f>
      </c>
      <c r="U140" s="471"/>
      <c r="V140" s="467"/>
      <c r="X140" s="461">
        <f t="shared" si="1"/>
        <v>28.4</v>
      </c>
    </row>
    <row r="141" spans="2:24" s="461" customFormat="1" ht="19.5" customHeight="1" thickBot="1">
      <c r="B141" s="462"/>
      <c r="C141" s="482"/>
      <c r="D141" s="482"/>
      <c r="E141" s="482"/>
      <c r="F141" s="482"/>
      <c r="G141" s="482"/>
      <c r="H141" s="483"/>
      <c r="I141" s="484">
        <f>IF('[1]BASE'!CS142="","",'[1]BASE'!CS142)</f>
      </c>
      <c r="J141" s="484">
        <f>IF('[1]BASE'!CT142="","",'[1]BASE'!CT142)</f>
      </c>
      <c r="K141" s="484">
        <f>IF('[1]BASE'!CU142="","",'[1]BASE'!CU142)</f>
      </c>
      <c r="L141" s="484">
        <f>IF('[1]BASE'!CV142="","",'[1]BASE'!CV142)</f>
      </c>
      <c r="M141" s="484">
        <f>IF('[1]BASE'!CW142="","",'[1]BASE'!CW142)</f>
      </c>
      <c r="N141" s="484">
        <f>IF('[1]BASE'!CX142="","",'[1]BASE'!CX142)</f>
      </c>
      <c r="O141" s="484">
        <f>IF('[1]BASE'!CY142="","",'[1]BASE'!CY142)</f>
      </c>
      <c r="P141" s="484">
        <f>IF('[1]BASE'!CZ142="","",'[1]BASE'!CZ142)</f>
      </c>
      <c r="Q141" s="484">
        <f>IF('[1]BASE'!DA142="","",'[1]BASE'!DA142)</f>
      </c>
      <c r="R141" s="484">
        <f>IF('[1]BASE'!DB142="","",'[1]BASE'!DB142)</f>
      </c>
      <c r="S141" s="484">
        <f>IF('[1]BASE'!DC142="","",'[1]BASE'!DC142)</f>
      </c>
      <c r="T141" s="484">
        <f>IF('[1]BASE'!DD142="","",'[1]BASE'!DD142)</f>
      </c>
      <c r="U141" s="471"/>
      <c r="V141" s="467"/>
      <c r="X141" s="461">
        <f t="shared" si="1"/>
        <v>0</v>
      </c>
    </row>
    <row r="142" spans="2:22" s="461" customFormat="1" ht="19.5" customHeight="1" thickBot="1" thickTop="1">
      <c r="B142" s="462"/>
      <c r="C142" s="485"/>
      <c r="D142" s="485"/>
      <c r="E142" s="485"/>
      <c r="F142" s="486" t="s">
        <v>231</v>
      </c>
      <c r="G142" s="487">
        <f>SUM(X15:X141)</f>
        <v>6105.7</v>
      </c>
      <c r="H142" s="488" t="s">
        <v>232</v>
      </c>
      <c r="I142" s="489"/>
      <c r="J142" s="489"/>
      <c r="K142" s="489"/>
      <c r="L142" s="489"/>
      <c r="M142" s="489"/>
      <c r="N142" s="489"/>
      <c r="O142" s="489"/>
      <c r="P142" s="489"/>
      <c r="Q142" s="489"/>
      <c r="R142" s="489"/>
      <c r="S142" s="489"/>
      <c r="T142" s="489"/>
      <c r="U142" s="471"/>
      <c r="V142" s="467"/>
    </row>
    <row r="143" spans="2:22" s="461" customFormat="1" ht="19.5" customHeight="1" thickBot="1" thickTop="1">
      <c r="B143" s="462"/>
      <c r="C143" s="485"/>
      <c r="D143" s="485"/>
      <c r="E143" s="490"/>
      <c r="H143" s="491" t="s">
        <v>233</v>
      </c>
      <c r="I143" s="492">
        <f aca="true" t="shared" si="2" ref="I143:R143">SUM(I16:I141)</f>
        <v>4</v>
      </c>
      <c r="J143" s="492">
        <f t="shared" si="2"/>
        <v>11</v>
      </c>
      <c r="K143" s="492">
        <f t="shared" si="2"/>
        <v>14</v>
      </c>
      <c r="L143" s="492">
        <f t="shared" si="2"/>
        <v>13</v>
      </c>
      <c r="M143" s="492">
        <f t="shared" si="2"/>
        <v>6</v>
      </c>
      <c r="N143" s="492">
        <f t="shared" si="2"/>
        <v>16</v>
      </c>
      <c r="O143" s="492">
        <f t="shared" si="2"/>
        <v>4</v>
      </c>
      <c r="P143" s="492">
        <f t="shared" si="2"/>
        <v>20</v>
      </c>
      <c r="Q143" s="492">
        <f t="shared" si="2"/>
        <v>12</v>
      </c>
      <c r="R143" s="492">
        <f t="shared" si="2"/>
        <v>8</v>
      </c>
      <c r="S143" s="492">
        <f>SUM(S16:S141)</f>
        <v>14</v>
      </c>
      <c r="T143" s="492">
        <f>SUM(T16:T141)</f>
        <v>8</v>
      </c>
      <c r="U143" s="493"/>
      <c r="V143" s="467"/>
    </row>
    <row r="144" spans="2:22" s="461" customFormat="1" ht="19.5" customHeight="1" thickBot="1" thickTop="1">
      <c r="B144" s="462"/>
      <c r="C144" s="485"/>
      <c r="D144" s="485"/>
      <c r="E144" s="490"/>
      <c r="G144" s="494"/>
      <c r="H144" s="495" t="s">
        <v>234</v>
      </c>
      <c r="I144" s="496">
        <f>+'[1]BASE'!CS$149</f>
        <v>1.52</v>
      </c>
      <c r="J144" s="496">
        <f>+'[1]BASE'!CT$149</f>
        <v>1.47</v>
      </c>
      <c r="K144" s="496">
        <f>+'[1]BASE'!CU$149</f>
        <v>1.57</v>
      </c>
      <c r="L144" s="496">
        <f>+'[1]BASE'!CV$149</f>
        <v>1.62</v>
      </c>
      <c r="M144" s="496">
        <f>+'[1]BASE'!CW$149</f>
        <v>1.79</v>
      </c>
      <c r="N144" s="496">
        <f>+'[1]BASE'!CX$149</f>
        <v>1.74</v>
      </c>
      <c r="O144" s="496">
        <f>+'[1]BASE'!CY$149</f>
        <v>1.61</v>
      </c>
      <c r="P144" s="496">
        <f>+'[1]BASE'!CZ$149</f>
        <v>1.59</v>
      </c>
      <c r="Q144" s="496">
        <f>+'[1]BASE'!DA$149</f>
        <v>1.87</v>
      </c>
      <c r="R144" s="496">
        <f>+'[1]BASE'!DB$149</f>
        <v>2.01</v>
      </c>
      <c r="S144" s="496">
        <f>+'[1]BASE'!DC$149</f>
        <v>2.05</v>
      </c>
      <c r="T144" s="496">
        <f>+'[1]BASE'!DD$149</f>
        <v>2.1</v>
      </c>
      <c r="U144" s="496">
        <f>SUM(I143:T143)/G142*100</f>
        <v>2.129157999901731</v>
      </c>
      <c r="V144" s="467"/>
    </row>
    <row r="145" spans="2:22" ht="18.75" customHeight="1" thickBot="1" thickTop="1">
      <c r="B145" s="452"/>
      <c r="C145" s="497"/>
      <c r="D145" s="498" t="s">
        <v>235</v>
      </c>
      <c r="E145" s="499"/>
      <c r="F145" s="500"/>
      <c r="G145" s="501"/>
      <c r="H145" s="502"/>
      <c r="I145" s="502"/>
      <c r="J145" s="502"/>
      <c r="K145" s="502"/>
      <c r="L145" s="502"/>
      <c r="M145" s="502"/>
      <c r="N145" s="502"/>
      <c r="O145" s="502"/>
      <c r="P145" s="502"/>
      <c r="Q145" s="502"/>
      <c r="R145" s="502"/>
      <c r="S145" s="502"/>
      <c r="V145" s="503"/>
    </row>
    <row r="146" spans="2:22" ht="17.25" thickBot="1" thickTop="1">
      <c r="B146" s="504"/>
      <c r="C146" s="505" t="s">
        <v>236</v>
      </c>
      <c r="D146" s="453" t="s">
        <v>237</v>
      </c>
      <c r="E146" s="498"/>
      <c r="K146" s="522" t="s">
        <v>238</v>
      </c>
      <c r="L146" s="521"/>
      <c r="M146" s="506">
        <f>U144</f>
        <v>2.129157999901731</v>
      </c>
      <c r="N146" s="507" t="s">
        <v>239</v>
      </c>
      <c r="O146" s="508"/>
      <c r="P146" s="509"/>
      <c r="Q146" s="453"/>
      <c r="R146" s="453"/>
      <c r="S146" s="453"/>
      <c r="V146" s="510"/>
    </row>
    <row r="147" spans="2:22" ht="18.75" customHeight="1" thickBot="1">
      <c r="B147" s="511"/>
      <c r="C147" s="512"/>
      <c r="D147" s="513"/>
      <c r="E147" s="513"/>
      <c r="F147" s="514"/>
      <c r="G147" s="515"/>
      <c r="H147" s="516"/>
      <c r="I147" s="516"/>
      <c r="J147" s="516"/>
      <c r="K147" s="516"/>
      <c r="L147" s="516"/>
      <c r="M147" s="516"/>
      <c r="N147" s="516"/>
      <c r="O147" s="516"/>
      <c r="P147" s="516"/>
      <c r="Q147" s="516"/>
      <c r="R147" s="516"/>
      <c r="S147" s="516"/>
      <c r="T147" s="516"/>
      <c r="U147" s="516"/>
      <c r="V147" s="517"/>
    </row>
    <row r="148" spans="3:194" ht="13.5" thickTop="1">
      <c r="C148" s="518"/>
      <c r="D148" s="501"/>
      <c r="E148" s="501"/>
      <c r="F148" s="501"/>
      <c r="G148" s="501"/>
      <c r="H148" s="519"/>
      <c r="I148" s="519"/>
      <c r="J148" s="519"/>
      <c r="K148" s="519"/>
      <c r="L148" s="519"/>
      <c r="M148" s="519"/>
      <c r="N148" s="519"/>
      <c r="O148" s="519"/>
      <c r="P148" s="519"/>
      <c r="Q148" s="519"/>
      <c r="R148" s="519"/>
      <c r="S148" s="519"/>
      <c r="T148" s="502"/>
      <c r="U148" s="453"/>
      <c r="V148" s="453"/>
      <c r="W148" s="453"/>
      <c r="X148" s="453"/>
      <c r="Y148" s="453"/>
      <c r="Z148" s="453"/>
      <c r="AA148" s="453"/>
      <c r="AB148" s="453"/>
      <c r="AC148" s="453"/>
      <c r="AD148" s="453"/>
      <c r="AE148" s="453"/>
      <c r="AF148" s="453"/>
      <c r="AG148" s="453"/>
      <c r="AH148" s="453"/>
      <c r="AI148" s="453"/>
      <c r="AJ148" s="453"/>
      <c r="AK148" s="453"/>
      <c r="AL148" s="453"/>
      <c r="AM148" s="453"/>
      <c r="AN148" s="453"/>
      <c r="AO148" s="453"/>
      <c r="AP148" s="453"/>
      <c r="AQ148" s="453"/>
      <c r="AR148" s="453"/>
      <c r="AS148" s="453"/>
      <c r="AT148" s="453"/>
      <c r="AU148" s="453"/>
      <c r="AV148" s="453"/>
      <c r="AW148" s="453"/>
      <c r="AX148" s="453"/>
      <c r="AY148" s="453"/>
      <c r="AZ148" s="453"/>
      <c r="BA148" s="453"/>
      <c r="BB148" s="453"/>
      <c r="BC148" s="453"/>
      <c r="BD148" s="453"/>
      <c r="BE148" s="453"/>
      <c r="BF148" s="453"/>
      <c r="BG148" s="453"/>
      <c r="BH148" s="453"/>
      <c r="BI148" s="453"/>
      <c r="BJ148" s="453"/>
      <c r="BK148" s="453"/>
      <c r="BL148" s="453"/>
      <c r="BM148" s="453"/>
      <c r="BN148" s="453"/>
      <c r="BO148" s="453"/>
      <c r="BP148" s="453"/>
      <c r="BQ148" s="453"/>
      <c r="BR148" s="453"/>
      <c r="BS148" s="453"/>
      <c r="BT148" s="453"/>
      <c r="BU148" s="453"/>
      <c r="BV148" s="453"/>
      <c r="BW148" s="453"/>
      <c r="BX148" s="453"/>
      <c r="BY148" s="453"/>
      <c r="BZ148" s="453"/>
      <c r="CA148" s="453"/>
      <c r="CB148" s="453"/>
      <c r="CC148" s="453"/>
      <c r="CD148" s="453"/>
      <c r="CE148" s="453"/>
      <c r="CF148" s="453"/>
      <c r="CG148" s="453"/>
      <c r="CH148" s="453"/>
      <c r="CI148" s="453"/>
      <c r="CJ148" s="453"/>
      <c r="CK148" s="453"/>
      <c r="CL148" s="453"/>
      <c r="CM148" s="453"/>
      <c r="CN148" s="453"/>
      <c r="CO148" s="453"/>
      <c r="CP148" s="453"/>
      <c r="CQ148" s="453"/>
      <c r="CR148" s="453"/>
      <c r="CS148" s="453"/>
      <c r="CT148" s="453"/>
      <c r="CU148" s="453"/>
      <c r="CV148" s="453"/>
      <c r="CW148" s="453"/>
      <c r="CX148" s="453"/>
      <c r="CY148" s="453"/>
      <c r="CZ148" s="453"/>
      <c r="DA148" s="453"/>
      <c r="DB148" s="453"/>
      <c r="DC148" s="453"/>
      <c r="DD148" s="453"/>
      <c r="DE148" s="453"/>
      <c r="DF148" s="453"/>
      <c r="DG148" s="453"/>
      <c r="DH148" s="453"/>
      <c r="DI148" s="453"/>
      <c r="DJ148" s="453"/>
      <c r="DK148" s="453"/>
      <c r="DL148" s="453"/>
      <c r="DM148" s="453"/>
      <c r="DN148" s="453"/>
      <c r="DO148" s="453"/>
      <c r="DP148" s="453"/>
      <c r="DQ148" s="453"/>
      <c r="DR148" s="453"/>
      <c r="DS148" s="453"/>
      <c r="DT148" s="453"/>
      <c r="DU148" s="453"/>
      <c r="DV148" s="453"/>
      <c r="DW148" s="453"/>
      <c r="DX148" s="453"/>
      <c r="DY148" s="453"/>
      <c r="DZ148" s="453"/>
      <c r="EA148" s="453"/>
      <c r="EB148" s="453"/>
      <c r="EC148" s="453"/>
      <c r="ED148" s="453"/>
      <c r="EE148" s="453"/>
      <c r="EF148" s="453"/>
      <c r="EG148" s="453"/>
      <c r="EH148" s="453"/>
      <c r="EI148" s="453"/>
      <c r="EJ148" s="453"/>
      <c r="EK148" s="453"/>
      <c r="EL148" s="453"/>
      <c r="EM148" s="453"/>
      <c r="EN148" s="453"/>
      <c r="EO148" s="453"/>
      <c r="EP148" s="453"/>
      <c r="EQ148" s="453"/>
      <c r="ER148" s="453"/>
      <c r="ES148" s="453"/>
      <c r="ET148" s="453"/>
      <c r="EU148" s="453"/>
      <c r="EV148" s="453"/>
      <c r="EW148" s="453"/>
      <c r="EX148" s="453"/>
      <c r="EY148" s="453"/>
      <c r="EZ148" s="453"/>
      <c r="FA148" s="453"/>
      <c r="FB148" s="453"/>
      <c r="FC148" s="453"/>
      <c r="FD148" s="453"/>
      <c r="FE148" s="453"/>
      <c r="FF148" s="453"/>
      <c r="FG148" s="453"/>
      <c r="FH148" s="453"/>
      <c r="FI148" s="453"/>
      <c r="FJ148" s="453"/>
      <c r="FK148" s="453"/>
      <c r="FL148" s="453"/>
      <c r="FM148" s="453"/>
      <c r="FN148" s="453"/>
      <c r="FO148" s="453"/>
      <c r="FP148" s="453"/>
      <c r="FQ148" s="453"/>
      <c r="FR148" s="453"/>
      <c r="FS148" s="453"/>
      <c r="FT148" s="453"/>
      <c r="FU148" s="453"/>
      <c r="FV148" s="453"/>
      <c r="FW148" s="453"/>
      <c r="FX148" s="453"/>
      <c r="FY148" s="453"/>
      <c r="FZ148" s="453"/>
      <c r="GA148" s="453"/>
      <c r="GB148" s="453"/>
      <c r="GC148" s="453"/>
      <c r="GD148" s="453"/>
      <c r="GE148" s="453"/>
      <c r="GF148" s="453"/>
      <c r="GG148" s="453"/>
      <c r="GH148" s="453"/>
      <c r="GI148" s="453"/>
      <c r="GJ148" s="453"/>
      <c r="GK148" s="453"/>
      <c r="GL148" s="453"/>
    </row>
    <row r="149" spans="3:194" ht="12.75">
      <c r="C149" s="518"/>
      <c r="D149" s="501"/>
      <c r="E149" s="501"/>
      <c r="F149" s="501"/>
      <c r="G149" s="501"/>
      <c r="H149" s="519"/>
      <c r="I149" s="519"/>
      <c r="J149" s="519"/>
      <c r="K149" s="519"/>
      <c r="L149" s="519"/>
      <c r="M149" s="519"/>
      <c r="N149" s="519"/>
      <c r="O149" s="519"/>
      <c r="P149" s="519"/>
      <c r="Q149" s="519"/>
      <c r="R149" s="519"/>
      <c r="S149" s="519"/>
      <c r="T149" s="502"/>
      <c r="U149" s="453"/>
      <c r="V149" s="453"/>
      <c r="W149" s="453"/>
      <c r="X149" s="453"/>
      <c r="Y149" s="453"/>
      <c r="Z149" s="453"/>
      <c r="AA149" s="453"/>
      <c r="AB149" s="453"/>
      <c r="AC149" s="453"/>
      <c r="AD149" s="453"/>
      <c r="AE149" s="453"/>
      <c r="AF149" s="453"/>
      <c r="AG149" s="453"/>
      <c r="AH149" s="453"/>
      <c r="AI149" s="453"/>
      <c r="AJ149" s="453"/>
      <c r="AK149" s="453"/>
      <c r="AL149" s="453"/>
      <c r="AM149" s="453"/>
      <c r="AN149" s="453"/>
      <c r="AO149" s="453"/>
      <c r="AP149" s="453"/>
      <c r="AQ149" s="453"/>
      <c r="AR149" s="453"/>
      <c r="AS149" s="453"/>
      <c r="AT149" s="453"/>
      <c r="AU149" s="453"/>
      <c r="AV149" s="453"/>
      <c r="AW149" s="453"/>
      <c r="AX149" s="453"/>
      <c r="AY149" s="453"/>
      <c r="AZ149" s="453"/>
      <c r="BA149" s="453"/>
      <c r="BB149" s="453"/>
      <c r="BC149" s="453"/>
      <c r="BD149" s="453"/>
      <c r="BE149" s="453"/>
      <c r="BF149" s="453"/>
      <c r="BG149" s="453"/>
      <c r="BH149" s="453"/>
      <c r="BI149" s="453"/>
      <c r="BJ149" s="453"/>
      <c r="BK149" s="453"/>
      <c r="BL149" s="453"/>
      <c r="BM149" s="453"/>
      <c r="BN149" s="453"/>
      <c r="BO149" s="453"/>
      <c r="BP149" s="453"/>
      <c r="BQ149" s="453"/>
      <c r="BR149" s="453"/>
      <c r="BS149" s="453"/>
      <c r="BT149" s="453"/>
      <c r="BU149" s="453"/>
      <c r="BV149" s="453"/>
      <c r="BW149" s="453"/>
      <c r="BX149" s="453"/>
      <c r="BY149" s="453"/>
      <c r="BZ149" s="453"/>
      <c r="CA149" s="453"/>
      <c r="CB149" s="453"/>
      <c r="CC149" s="453"/>
      <c r="CD149" s="453"/>
      <c r="CE149" s="453"/>
      <c r="CF149" s="453"/>
      <c r="CG149" s="453"/>
      <c r="CH149" s="453"/>
      <c r="CI149" s="453"/>
      <c r="CJ149" s="453"/>
      <c r="CK149" s="453"/>
      <c r="CL149" s="453"/>
      <c r="CM149" s="453"/>
      <c r="CN149" s="453"/>
      <c r="CO149" s="453"/>
      <c r="CP149" s="453"/>
      <c r="CQ149" s="453"/>
      <c r="CR149" s="453"/>
      <c r="CS149" s="453"/>
      <c r="CT149" s="453"/>
      <c r="CU149" s="453"/>
      <c r="CV149" s="453"/>
      <c r="CW149" s="453"/>
      <c r="CX149" s="453"/>
      <c r="CY149" s="453"/>
      <c r="CZ149" s="453"/>
      <c r="DA149" s="453"/>
      <c r="DB149" s="453"/>
      <c r="DC149" s="453"/>
      <c r="DD149" s="453"/>
      <c r="DE149" s="453"/>
      <c r="DF149" s="453"/>
      <c r="DG149" s="453"/>
      <c r="DH149" s="453"/>
      <c r="DI149" s="453"/>
      <c r="DJ149" s="453"/>
      <c r="DK149" s="453"/>
      <c r="DL149" s="453"/>
      <c r="DM149" s="453"/>
      <c r="DN149" s="453"/>
      <c r="DO149" s="453"/>
      <c r="DP149" s="453"/>
      <c r="DQ149" s="453"/>
      <c r="DR149" s="453"/>
      <c r="DS149" s="453"/>
      <c r="DT149" s="453"/>
      <c r="DU149" s="453"/>
      <c r="DV149" s="453"/>
      <c r="DW149" s="453"/>
      <c r="DX149" s="453"/>
      <c r="DY149" s="453"/>
      <c r="DZ149" s="453"/>
      <c r="EA149" s="453"/>
      <c r="EB149" s="453"/>
      <c r="EC149" s="453"/>
      <c r="ED149" s="453"/>
      <c r="EE149" s="453"/>
      <c r="EF149" s="453"/>
      <c r="EG149" s="453"/>
      <c r="EH149" s="453"/>
      <c r="EI149" s="453"/>
      <c r="EJ149" s="453"/>
      <c r="EK149" s="453"/>
      <c r="EL149" s="453"/>
      <c r="EM149" s="453"/>
      <c r="EN149" s="453"/>
      <c r="EO149" s="453"/>
      <c r="EP149" s="453"/>
      <c r="EQ149" s="453"/>
      <c r="ER149" s="453"/>
      <c r="ES149" s="453"/>
      <c r="ET149" s="453"/>
      <c r="EU149" s="453"/>
      <c r="EV149" s="453"/>
      <c r="EW149" s="453"/>
      <c r="EX149" s="453"/>
      <c r="EY149" s="453"/>
      <c r="EZ149" s="453"/>
      <c r="FA149" s="453"/>
      <c r="FB149" s="453"/>
      <c r="FC149" s="453"/>
      <c r="FD149" s="453"/>
      <c r="FE149" s="453"/>
      <c r="FF149" s="453"/>
      <c r="FG149" s="453"/>
      <c r="FH149" s="453"/>
      <c r="FI149" s="453"/>
      <c r="FJ149" s="453"/>
      <c r="FK149" s="453"/>
      <c r="FL149" s="453"/>
      <c r="FM149" s="453"/>
      <c r="FN149" s="453"/>
      <c r="FO149" s="453"/>
      <c r="FP149" s="453"/>
      <c r="FQ149" s="453"/>
      <c r="FR149" s="453"/>
      <c r="FS149" s="453"/>
      <c r="FT149" s="453"/>
      <c r="FU149" s="453"/>
      <c r="FV149" s="453"/>
      <c r="FW149" s="453"/>
      <c r="FX149" s="453"/>
      <c r="FY149" s="453"/>
      <c r="FZ149" s="453"/>
      <c r="GA149" s="453"/>
      <c r="GB149" s="453"/>
      <c r="GC149" s="453"/>
      <c r="GD149" s="453"/>
      <c r="GE149" s="453"/>
      <c r="GF149" s="453"/>
      <c r="GG149" s="453"/>
      <c r="GH149" s="453"/>
      <c r="GI149" s="453"/>
      <c r="GJ149" s="453"/>
      <c r="GK149" s="453"/>
      <c r="GL149" s="453"/>
    </row>
    <row r="150" spans="3:194" ht="12.75">
      <c r="C150" s="518"/>
      <c r="D150" s="501"/>
      <c r="E150" s="501"/>
      <c r="F150" s="501"/>
      <c r="G150" s="501"/>
      <c r="H150" s="519"/>
      <c r="I150" s="519"/>
      <c r="J150" s="519"/>
      <c r="K150" s="519"/>
      <c r="L150" s="519"/>
      <c r="M150" s="519"/>
      <c r="N150" s="519"/>
      <c r="O150" s="519"/>
      <c r="P150" s="519"/>
      <c r="Q150" s="519"/>
      <c r="R150" s="519"/>
      <c r="S150" s="519"/>
      <c r="T150" s="502"/>
      <c r="U150" s="453"/>
      <c r="V150" s="453"/>
      <c r="W150" s="453"/>
      <c r="X150" s="453"/>
      <c r="Y150" s="453"/>
      <c r="Z150" s="453"/>
      <c r="AA150" s="453"/>
      <c r="AB150" s="453"/>
      <c r="AC150" s="453"/>
      <c r="AD150" s="453"/>
      <c r="AE150" s="453"/>
      <c r="AF150" s="453"/>
      <c r="AG150" s="453"/>
      <c r="AH150" s="453"/>
      <c r="AI150" s="453"/>
      <c r="AJ150" s="453"/>
      <c r="AK150" s="453"/>
      <c r="AL150" s="453"/>
      <c r="AM150" s="453"/>
      <c r="AN150" s="453"/>
      <c r="AO150" s="453"/>
      <c r="AP150" s="453"/>
      <c r="AQ150" s="453"/>
      <c r="AR150" s="453"/>
      <c r="AS150" s="453"/>
      <c r="AT150" s="453"/>
      <c r="AU150" s="453"/>
      <c r="AV150" s="453"/>
      <c r="AW150" s="453"/>
      <c r="AX150" s="453"/>
      <c r="AY150" s="453"/>
      <c r="AZ150" s="453"/>
      <c r="BA150" s="453"/>
      <c r="BB150" s="453"/>
      <c r="BC150" s="453"/>
      <c r="BD150" s="453"/>
      <c r="BE150" s="453"/>
      <c r="BF150" s="453"/>
      <c r="BG150" s="453"/>
      <c r="BH150" s="453"/>
      <c r="BI150" s="453"/>
      <c r="BJ150" s="453"/>
      <c r="BK150" s="453"/>
      <c r="BL150" s="453"/>
      <c r="BM150" s="453"/>
      <c r="BN150" s="453"/>
      <c r="BO150" s="453"/>
      <c r="BP150" s="453"/>
      <c r="BQ150" s="453"/>
      <c r="BR150" s="453"/>
      <c r="BS150" s="453"/>
      <c r="BT150" s="453"/>
      <c r="BU150" s="453"/>
      <c r="BV150" s="453"/>
      <c r="BW150" s="453"/>
      <c r="BX150" s="453"/>
      <c r="BY150" s="453"/>
      <c r="BZ150" s="453"/>
      <c r="CA150" s="453"/>
      <c r="CB150" s="453"/>
      <c r="CC150" s="453"/>
      <c r="CD150" s="453"/>
      <c r="CE150" s="453"/>
      <c r="CF150" s="453"/>
      <c r="CG150" s="453"/>
      <c r="CH150" s="453"/>
      <c r="CI150" s="453"/>
      <c r="CJ150" s="453"/>
      <c r="CK150" s="453"/>
      <c r="CL150" s="453"/>
      <c r="CM150" s="453"/>
      <c r="CN150" s="453"/>
      <c r="CO150" s="453"/>
      <c r="CP150" s="453"/>
      <c r="CQ150" s="453"/>
      <c r="CR150" s="453"/>
      <c r="CS150" s="453"/>
      <c r="CT150" s="453"/>
      <c r="CU150" s="453"/>
      <c r="CV150" s="453"/>
      <c r="CW150" s="453"/>
      <c r="CX150" s="453"/>
      <c r="CY150" s="453"/>
      <c r="CZ150" s="453"/>
      <c r="DA150" s="453"/>
      <c r="DB150" s="453"/>
      <c r="DC150" s="453"/>
      <c r="DD150" s="453"/>
      <c r="DE150" s="453"/>
      <c r="DF150" s="453"/>
      <c r="DG150" s="453"/>
      <c r="DH150" s="453"/>
      <c r="DI150" s="453"/>
      <c r="DJ150" s="453"/>
      <c r="DK150" s="453"/>
      <c r="DL150" s="453"/>
      <c r="DM150" s="453"/>
      <c r="DN150" s="453"/>
      <c r="DO150" s="453"/>
      <c r="DP150" s="453"/>
      <c r="DQ150" s="453"/>
      <c r="DR150" s="453"/>
      <c r="DS150" s="453"/>
      <c r="DT150" s="453"/>
      <c r="DU150" s="453"/>
      <c r="DV150" s="453"/>
      <c r="DW150" s="453"/>
      <c r="DX150" s="453"/>
      <c r="DY150" s="453"/>
      <c r="DZ150" s="453"/>
      <c r="EA150" s="453"/>
      <c r="EB150" s="453"/>
      <c r="EC150" s="453"/>
      <c r="ED150" s="453"/>
      <c r="EE150" s="453"/>
      <c r="EF150" s="453"/>
      <c r="EG150" s="453"/>
      <c r="EH150" s="453"/>
      <c r="EI150" s="453"/>
      <c r="EJ150" s="453"/>
      <c r="EK150" s="453"/>
      <c r="EL150" s="453"/>
      <c r="EM150" s="453"/>
      <c r="EN150" s="453"/>
      <c r="EO150" s="453"/>
      <c r="EP150" s="453"/>
      <c r="EQ150" s="453"/>
      <c r="ER150" s="453"/>
      <c r="ES150" s="453"/>
      <c r="ET150" s="453"/>
      <c r="EU150" s="453"/>
      <c r="EV150" s="453"/>
      <c r="EW150" s="453"/>
      <c r="EX150" s="453"/>
      <c r="EY150" s="453"/>
      <c r="EZ150" s="453"/>
      <c r="FA150" s="453"/>
      <c r="FB150" s="453"/>
      <c r="FC150" s="453"/>
      <c r="FD150" s="453"/>
      <c r="FE150" s="453"/>
      <c r="FF150" s="453"/>
      <c r="FG150" s="453"/>
      <c r="FH150" s="453"/>
      <c r="FI150" s="453"/>
      <c r="FJ150" s="453"/>
      <c r="FK150" s="453"/>
      <c r="FL150" s="453"/>
      <c r="FM150" s="453"/>
      <c r="FN150" s="453"/>
      <c r="FO150" s="453"/>
      <c r="FP150" s="453"/>
      <c r="FQ150" s="453"/>
      <c r="FR150" s="453"/>
      <c r="FS150" s="453"/>
      <c r="FT150" s="453"/>
      <c r="FU150" s="453"/>
      <c r="FV150" s="453"/>
      <c r="FW150" s="453"/>
      <c r="FX150" s="453"/>
      <c r="FY150" s="453"/>
      <c r="FZ150" s="453"/>
      <c r="GA150" s="453"/>
      <c r="GB150" s="453"/>
      <c r="GC150" s="453"/>
      <c r="GD150" s="453"/>
      <c r="GE150" s="453"/>
      <c r="GF150" s="453"/>
      <c r="GG150" s="453"/>
      <c r="GH150" s="453"/>
      <c r="GI150" s="453"/>
      <c r="GJ150" s="453"/>
      <c r="GK150" s="453"/>
      <c r="GL150" s="453"/>
    </row>
    <row r="151" spans="3:194" ht="12.75">
      <c r="C151" s="518"/>
      <c r="D151" s="501"/>
      <c r="E151" s="501"/>
      <c r="F151" s="501"/>
      <c r="G151" s="501"/>
      <c r="H151" s="501"/>
      <c r="I151" s="501"/>
      <c r="J151" s="501"/>
      <c r="K151" s="501"/>
      <c r="L151" s="501"/>
      <c r="M151" s="501"/>
      <c r="N151" s="501"/>
      <c r="O151" s="501"/>
      <c r="P151" s="501"/>
      <c r="Q151" s="501"/>
      <c r="R151" s="501"/>
      <c r="S151" s="501"/>
      <c r="T151" s="501"/>
      <c r="U151" s="453"/>
      <c r="V151" s="453"/>
      <c r="W151" s="453"/>
      <c r="X151" s="453"/>
      <c r="Y151" s="453"/>
      <c r="Z151" s="453"/>
      <c r="AA151" s="453"/>
      <c r="AB151" s="453"/>
      <c r="AC151" s="453"/>
      <c r="AD151" s="453"/>
      <c r="AE151" s="453"/>
      <c r="AF151" s="453"/>
      <c r="AG151" s="453"/>
      <c r="AH151" s="453"/>
      <c r="AI151" s="453"/>
      <c r="AJ151" s="453"/>
      <c r="AK151" s="453"/>
      <c r="AL151" s="453"/>
      <c r="AM151" s="453"/>
      <c r="AN151" s="453"/>
      <c r="AO151" s="453"/>
      <c r="AP151" s="453"/>
      <c r="AQ151" s="453"/>
      <c r="AR151" s="453"/>
      <c r="AS151" s="453"/>
      <c r="AT151" s="453"/>
      <c r="AU151" s="453"/>
      <c r="AV151" s="453"/>
      <c r="AW151" s="453"/>
      <c r="AX151" s="453"/>
      <c r="AY151" s="453"/>
      <c r="AZ151" s="453"/>
      <c r="BA151" s="453"/>
      <c r="BB151" s="453"/>
      <c r="BC151" s="453"/>
      <c r="BD151" s="453"/>
      <c r="BE151" s="453"/>
      <c r="BF151" s="453"/>
      <c r="BG151" s="453"/>
      <c r="BH151" s="453"/>
      <c r="BI151" s="453"/>
      <c r="BJ151" s="453"/>
      <c r="BK151" s="453"/>
      <c r="BL151" s="453"/>
      <c r="BM151" s="453"/>
      <c r="BN151" s="453"/>
      <c r="BO151" s="453"/>
      <c r="BP151" s="453"/>
      <c r="BQ151" s="453"/>
      <c r="BR151" s="453"/>
      <c r="BS151" s="453"/>
      <c r="BT151" s="453"/>
      <c r="BU151" s="453"/>
      <c r="BV151" s="453"/>
      <c r="BW151" s="453"/>
      <c r="BX151" s="453"/>
      <c r="BY151" s="453"/>
      <c r="BZ151" s="453"/>
      <c r="CA151" s="453"/>
      <c r="CB151" s="453"/>
      <c r="CC151" s="453"/>
      <c r="CD151" s="453"/>
      <c r="CE151" s="453"/>
      <c r="CF151" s="453"/>
      <c r="CG151" s="453"/>
      <c r="CH151" s="453"/>
      <c r="CI151" s="453"/>
      <c r="CJ151" s="453"/>
      <c r="CK151" s="453"/>
      <c r="CL151" s="453"/>
      <c r="CM151" s="453"/>
      <c r="CN151" s="453"/>
      <c r="CO151" s="453"/>
      <c r="CP151" s="453"/>
      <c r="CQ151" s="453"/>
      <c r="CR151" s="453"/>
      <c r="CS151" s="453"/>
      <c r="CT151" s="453"/>
      <c r="CU151" s="453"/>
      <c r="CV151" s="453"/>
      <c r="CW151" s="453"/>
      <c r="CX151" s="453"/>
      <c r="CY151" s="453"/>
      <c r="CZ151" s="453"/>
      <c r="DA151" s="453"/>
      <c r="DB151" s="453"/>
      <c r="DC151" s="453"/>
      <c r="DD151" s="453"/>
      <c r="DE151" s="453"/>
      <c r="DF151" s="453"/>
      <c r="DG151" s="453"/>
      <c r="DH151" s="453"/>
      <c r="DI151" s="453"/>
      <c r="DJ151" s="453"/>
      <c r="DK151" s="453"/>
      <c r="DL151" s="453"/>
      <c r="DM151" s="453"/>
      <c r="DN151" s="453"/>
      <c r="DO151" s="453"/>
      <c r="DP151" s="453"/>
      <c r="DQ151" s="453"/>
      <c r="DR151" s="453"/>
      <c r="DS151" s="453"/>
      <c r="DT151" s="453"/>
      <c r="DU151" s="453"/>
      <c r="DV151" s="453"/>
      <c r="DW151" s="453"/>
      <c r="DX151" s="453"/>
      <c r="DY151" s="453"/>
      <c r="DZ151" s="453"/>
      <c r="EA151" s="453"/>
      <c r="EB151" s="453"/>
      <c r="EC151" s="453"/>
      <c r="ED151" s="453"/>
      <c r="EE151" s="453"/>
      <c r="EF151" s="453"/>
      <c r="EG151" s="453"/>
      <c r="EH151" s="453"/>
      <c r="EI151" s="453"/>
      <c r="EJ151" s="453"/>
      <c r="EK151" s="453"/>
      <c r="EL151" s="453"/>
      <c r="EM151" s="453"/>
      <c r="EN151" s="453"/>
      <c r="EO151" s="453"/>
      <c r="EP151" s="453"/>
      <c r="EQ151" s="453"/>
      <c r="ER151" s="453"/>
      <c r="ES151" s="453"/>
      <c r="ET151" s="453"/>
      <c r="EU151" s="453"/>
      <c r="EV151" s="453"/>
      <c r="EW151" s="453"/>
      <c r="EX151" s="453"/>
      <c r="EY151" s="453"/>
      <c r="EZ151" s="453"/>
      <c r="FA151" s="453"/>
      <c r="FB151" s="453"/>
      <c r="FC151" s="453"/>
      <c r="FD151" s="453"/>
      <c r="FE151" s="453"/>
      <c r="FF151" s="453"/>
      <c r="FG151" s="453"/>
      <c r="FH151" s="453"/>
      <c r="FI151" s="453"/>
      <c r="FJ151" s="453"/>
      <c r="FK151" s="453"/>
      <c r="FL151" s="453"/>
      <c r="FM151" s="453"/>
      <c r="FN151" s="453"/>
      <c r="FO151" s="453"/>
      <c r="FP151" s="453"/>
      <c r="FQ151" s="453"/>
      <c r="FR151" s="453"/>
      <c r="FS151" s="453"/>
      <c r="FT151" s="453"/>
      <c r="FU151" s="453"/>
      <c r="FV151" s="453"/>
      <c r="FW151" s="453"/>
      <c r="FX151" s="453"/>
      <c r="FY151" s="453"/>
      <c r="FZ151" s="453"/>
      <c r="GA151" s="453"/>
      <c r="GB151" s="453"/>
      <c r="GC151" s="453"/>
      <c r="GD151" s="453"/>
      <c r="GE151" s="453"/>
      <c r="GF151" s="453"/>
      <c r="GG151" s="453"/>
      <c r="GH151" s="453"/>
      <c r="GI151" s="453"/>
      <c r="GJ151" s="453"/>
      <c r="GK151" s="453"/>
      <c r="GL151" s="453"/>
    </row>
    <row r="152" spans="3:194" ht="12.75">
      <c r="C152" s="518"/>
      <c r="D152" s="453"/>
      <c r="E152" s="453"/>
      <c r="F152" s="501"/>
      <c r="G152" s="501"/>
      <c r="H152" s="453"/>
      <c r="I152" s="453"/>
      <c r="J152" s="453"/>
      <c r="K152" s="453"/>
      <c r="L152" s="453"/>
      <c r="M152" s="453"/>
      <c r="N152" s="453"/>
      <c r="O152" s="453"/>
      <c r="P152" s="453"/>
      <c r="Q152" s="453"/>
      <c r="R152" s="453"/>
      <c r="S152" s="453"/>
      <c r="T152" s="453"/>
      <c r="U152" s="453"/>
      <c r="V152" s="453"/>
      <c r="W152" s="453"/>
      <c r="X152" s="453"/>
      <c r="Y152" s="453"/>
      <c r="Z152" s="453"/>
      <c r="AA152" s="453"/>
      <c r="AB152" s="453"/>
      <c r="AC152" s="453"/>
      <c r="AD152" s="453"/>
      <c r="AE152" s="453"/>
      <c r="AF152" s="453"/>
      <c r="AG152" s="453"/>
      <c r="AH152" s="453"/>
      <c r="AI152" s="453"/>
      <c r="AJ152" s="453"/>
      <c r="AK152" s="453"/>
      <c r="AL152" s="453"/>
      <c r="AM152" s="453"/>
      <c r="AN152" s="453"/>
      <c r="AO152" s="453"/>
      <c r="AP152" s="453"/>
      <c r="AQ152" s="453"/>
      <c r="AR152" s="453"/>
      <c r="AS152" s="453"/>
      <c r="AT152" s="453"/>
      <c r="AU152" s="453"/>
      <c r="AV152" s="453"/>
      <c r="AW152" s="453"/>
      <c r="AX152" s="453"/>
      <c r="AY152" s="453"/>
      <c r="AZ152" s="453"/>
      <c r="BA152" s="453"/>
      <c r="BB152" s="453"/>
      <c r="BC152" s="453"/>
      <c r="BD152" s="453"/>
      <c r="BE152" s="453"/>
      <c r="BF152" s="453"/>
      <c r="BG152" s="453"/>
      <c r="BH152" s="453"/>
      <c r="BI152" s="453"/>
      <c r="BJ152" s="453"/>
      <c r="BK152" s="453"/>
      <c r="BL152" s="453"/>
      <c r="BM152" s="453"/>
      <c r="BN152" s="453"/>
      <c r="BO152" s="453"/>
      <c r="BP152" s="453"/>
      <c r="BQ152" s="453"/>
      <c r="BR152" s="453"/>
      <c r="BS152" s="453"/>
      <c r="BT152" s="453"/>
      <c r="BU152" s="453"/>
      <c r="BV152" s="453"/>
      <c r="BW152" s="453"/>
      <c r="BX152" s="453"/>
      <c r="BY152" s="453"/>
      <c r="BZ152" s="453"/>
      <c r="CA152" s="453"/>
      <c r="CB152" s="453"/>
      <c r="CC152" s="453"/>
      <c r="CD152" s="453"/>
      <c r="CE152" s="453"/>
      <c r="CF152" s="453"/>
      <c r="CG152" s="453"/>
      <c r="CH152" s="453"/>
      <c r="CI152" s="453"/>
      <c r="CJ152" s="453"/>
      <c r="CK152" s="453"/>
      <c r="CL152" s="453"/>
      <c r="CM152" s="453"/>
      <c r="CN152" s="453"/>
      <c r="CO152" s="453"/>
      <c r="CP152" s="453"/>
      <c r="CQ152" s="453"/>
      <c r="CR152" s="453"/>
      <c r="CS152" s="453"/>
      <c r="CT152" s="453"/>
      <c r="CU152" s="453"/>
      <c r="CV152" s="453"/>
      <c r="CW152" s="453"/>
      <c r="CX152" s="453"/>
      <c r="CY152" s="453"/>
      <c r="CZ152" s="453"/>
      <c r="DA152" s="453"/>
      <c r="DB152" s="453"/>
      <c r="DC152" s="453"/>
      <c r="DD152" s="453"/>
      <c r="DE152" s="453"/>
      <c r="DF152" s="453"/>
      <c r="DG152" s="453"/>
      <c r="DH152" s="453"/>
      <c r="DI152" s="453"/>
      <c r="DJ152" s="453"/>
      <c r="DK152" s="453"/>
      <c r="DL152" s="453"/>
      <c r="DM152" s="453"/>
      <c r="DN152" s="453"/>
      <c r="DO152" s="453"/>
      <c r="DP152" s="453"/>
      <c r="DQ152" s="453"/>
      <c r="DR152" s="453"/>
      <c r="DS152" s="453"/>
      <c r="DT152" s="453"/>
      <c r="DU152" s="453"/>
      <c r="DV152" s="453"/>
      <c r="DW152" s="453"/>
      <c r="DX152" s="453"/>
      <c r="DY152" s="453"/>
      <c r="DZ152" s="453"/>
      <c r="EA152" s="453"/>
      <c r="EB152" s="453"/>
      <c r="EC152" s="453"/>
      <c r="ED152" s="453"/>
      <c r="EE152" s="453"/>
      <c r="EF152" s="453"/>
      <c r="EG152" s="453"/>
      <c r="EH152" s="453"/>
      <c r="EI152" s="453"/>
      <c r="EJ152" s="453"/>
      <c r="EK152" s="453"/>
      <c r="EL152" s="453"/>
      <c r="EM152" s="453"/>
      <c r="EN152" s="453"/>
      <c r="EO152" s="453"/>
      <c r="EP152" s="453"/>
      <c r="EQ152" s="453"/>
      <c r="ER152" s="453"/>
      <c r="ES152" s="453"/>
      <c r="ET152" s="453"/>
      <c r="EU152" s="453"/>
      <c r="EV152" s="453"/>
      <c r="EW152" s="453"/>
      <c r="EX152" s="453"/>
      <c r="EY152" s="453"/>
      <c r="EZ152" s="453"/>
      <c r="FA152" s="453"/>
      <c r="FB152" s="453"/>
      <c r="FC152" s="453"/>
      <c r="FD152" s="453"/>
      <c r="FE152" s="453"/>
      <c r="FF152" s="453"/>
      <c r="FG152" s="453"/>
      <c r="FH152" s="453"/>
      <c r="FI152" s="453"/>
      <c r="FJ152" s="453"/>
      <c r="FK152" s="453"/>
      <c r="FL152" s="453"/>
      <c r="FM152" s="453"/>
      <c r="FN152" s="453"/>
      <c r="FO152" s="453"/>
      <c r="FP152" s="453"/>
      <c r="FQ152" s="453"/>
      <c r="FR152" s="453"/>
      <c r="FS152" s="453"/>
      <c r="FT152" s="453"/>
      <c r="FU152" s="453"/>
      <c r="FV152" s="453"/>
      <c r="FW152" s="453"/>
      <c r="FX152" s="453"/>
      <c r="FY152" s="453"/>
      <c r="FZ152" s="453"/>
      <c r="GA152" s="453"/>
      <c r="GB152" s="453"/>
      <c r="GC152" s="453"/>
      <c r="GD152" s="453"/>
      <c r="GE152" s="453"/>
      <c r="GF152" s="453"/>
      <c r="GG152" s="453"/>
      <c r="GH152" s="453"/>
      <c r="GI152" s="453"/>
      <c r="GJ152" s="453"/>
      <c r="GK152" s="453"/>
      <c r="GL152" s="453"/>
    </row>
    <row r="153" spans="3:7" ht="12.75">
      <c r="C153" s="518"/>
      <c r="F153" s="518"/>
      <c r="G153" s="518"/>
    </row>
    <row r="154" spans="3:7" ht="12.75">
      <c r="C154" s="518"/>
      <c r="F154" s="518"/>
      <c r="G154" s="518"/>
    </row>
    <row r="155" spans="3:7" ht="12.75">
      <c r="C155" s="518"/>
      <c r="F155" s="518"/>
      <c r="G155" s="518"/>
    </row>
    <row r="156" spans="6:7" ht="12.75">
      <c r="F156" s="518"/>
      <c r="G156" s="518"/>
    </row>
    <row r="178" spans="8:19" ht="12.75">
      <c r="H178" s="520"/>
      <c r="I178" s="520"/>
      <c r="J178" s="520"/>
      <c r="K178" s="520"/>
      <c r="L178" s="520"/>
      <c r="M178" s="520"/>
      <c r="N178" s="520"/>
      <c r="O178" s="520"/>
      <c r="P178" s="520"/>
      <c r="Q178" s="520"/>
      <c r="R178" s="520"/>
      <c r="S178" s="520"/>
    </row>
  </sheetData>
  <mergeCells count="5">
    <mergeCell ref="D14:E14"/>
    <mergeCell ref="B12:V12"/>
    <mergeCell ref="B5:U5"/>
    <mergeCell ref="B7:U7"/>
    <mergeCell ref="B9:U9"/>
  </mergeCells>
  <printOptions/>
  <pageMargins left="0.5905511811023623" right="0.1968503937007874" top="0.7874015748031497" bottom="0.7874015748031497" header="0.5118110236220472" footer="0.5118110236220472"/>
  <pageSetup fitToHeight="1" fitToWidth="1" horizontalDpi="300" verticalDpi="300" orientation="portrait" paperSize="9" scale="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C90"/>
  <sheetViews>
    <sheetView zoomScale="75" zoomScaleNormal="75" workbookViewId="0" topLeftCell="C1">
      <selection activeCell="E14" sqref="E14:E16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45.7109375" style="5" customWidth="1"/>
    <col min="5" max="5" width="8.7109375" style="5" customWidth="1"/>
    <col min="6" max="6" width="9.7109375" style="5" customWidth="1"/>
    <col min="7" max="7" width="7.421875" style="5" customWidth="1"/>
    <col min="8" max="8" width="5.7109375" style="5" hidden="1" customWidth="1"/>
    <col min="9" max="10" width="15.7109375" style="5" customWidth="1"/>
    <col min="11" max="13" width="9.7109375" style="5" customWidth="1"/>
    <col min="14" max="14" width="8.7109375" style="5" customWidth="1"/>
    <col min="15" max="15" width="13.421875" style="5" hidden="1" customWidth="1"/>
    <col min="16" max="17" width="14.7109375" style="5" hidden="1" customWidth="1"/>
    <col min="18" max="18" width="15.421875" style="5" hidden="1" customWidth="1"/>
    <col min="19" max="19" width="13.8515625" style="5" hidden="1" customWidth="1"/>
    <col min="20" max="25" width="14.00390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32" width="11.421875" style="5" customWidth="1"/>
    <col min="33" max="35" width="11.28125" style="5" customWidth="1"/>
    <col min="36" max="16384" width="11.421875" style="5" customWidth="1"/>
  </cols>
  <sheetData>
    <row r="1" s="3" customFormat="1" ht="29.25" customHeight="1">
      <c r="AB1" s="326"/>
    </row>
    <row r="2" spans="2:28" s="3" customFormat="1" ht="26.25">
      <c r="B2" s="16" t="str">
        <f>'tot-0603'!B2</f>
        <v>ANEXO IV a la Resolución E.N.R.E.  N°                    /2008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" s="9" customFormat="1" ht="11.25">
      <c r="A4" s="18" t="s">
        <v>355</v>
      </c>
      <c r="B4" s="18"/>
    </row>
    <row r="5" spans="1:2" s="9" customFormat="1" ht="11.25">
      <c r="A5" s="18" t="s">
        <v>356</v>
      </c>
      <c r="B5" s="18"/>
    </row>
    <row r="6" s="1" customFormat="1" ht="16.5" customHeight="1" thickBot="1"/>
    <row r="7" spans="2:28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2:28" s="22" customFormat="1" ht="20.25">
      <c r="B8" s="23"/>
      <c r="D8" s="24" t="s">
        <v>357</v>
      </c>
      <c r="E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6"/>
    </row>
    <row r="9" spans="2:28" s="1" customFormat="1" ht="16.5" customHeight="1">
      <c r="B9" s="13"/>
      <c r="D9" s="27"/>
      <c r="E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4"/>
    </row>
    <row r="10" spans="2:28" s="22" customFormat="1" ht="20.25">
      <c r="B10" s="23"/>
      <c r="D10" s="24" t="s">
        <v>358</v>
      </c>
      <c r="E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</row>
    <row r="11" spans="2:28" s="1" customFormat="1" ht="16.5" customHeight="1">
      <c r="B11" s="13"/>
      <c r="C11" s="27"/>
      <c r="E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4"/>
    </row>
    <row r="12" spans="2:28" s="10" customFormat="1" ht="19.5">
      <c r="B12" s="11" t="str">
        <f>+'tot-0603'!B14</f>
        <v>Desde el 01 al 31 de marzo de 2006</v>
      </c>
      <c r="C12" s="28"/>
      <c r="D12" s="12"/>
      <c r="E12" s="12"/>
      <c r="F12" s="29"/>
      <c r="G12" s="29"/>
      <c r="H12" s="30"/>
      <c r="I12" s="29"/>
      <c r="J12" s="30"/>
      <c r="K12" s="30"/>
      <c r="L12" s="30"/>
      <c r="M12" s="30"/>
      <c r="N12" s="30"/>
      <c r="O12" s="3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31"/>
    </row>
    <row r="13" spans="2:28" s="1" customFormat="1" ht="16.5" customHeight="1" thickBot="1">
      <c r="B13" s="13"/>
      <c r="C13" s="7"/>
      <c r="D13" s="7"/>
      <c r="E13" s="32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4"/>
    </row>
    <row r="14" spans="2:28" s="1" customFormat="1" ht="16.5" customHeight="1" thickBot="1" thickTop="1">
      <c r="B14" s="13"/>
      <c r="C14" s="7"/>
      <c r="D14" s="35" t="s">
        <v>359</v>
      </c>
      <c r="E14" s="36">
        <v>68.545</v>
      </c>
      <c r="F14" s="37"/>
      <c r="G14" s="38"/>
      <c r="H14" s="34"/>
      <c r="I14" s="34"/>
      <c r="J14" s="39" t="s">
        <v>360</v>
      </c>
      <c r="K14" s="40">
        <f>150*'tot-0603'!B13</f>
        <v>150</v>
      </c>
      <c r="L14" s="41" t="str">
        <f>IF(K14=150," ",IF(K14=300,"Coeficiente duplicado por tasa de falla &gt;4 Sal. x año/100 km.","REVISAR COEFICIENTE"))</f>
        <v> </v>
      </c>
      <c r="M14" s="34"/>
      <c r="N14" s="34"/>
      <c r="O14" s="3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4"/>
    </row>
    <row r="15" spans="2:28" s="1" customFormat="1" ht="16.5" customHeight="1" thickBot="1" thickTop="1">
      <c r="B15" s="13"/>
      <c r="C15" s="7"/>
      <c r="D15" s="35" t="s">
        <v>361</v>
      </c>
      <c r="E15" s="36">
        <v>65.5</v>
      </c>
      <c r="F15" s="42"/>
      <c r="G15" s="43"/>
      <c r="H15" s="7"/>
      <c r="I15" s="44"/>
      <c r="J15" s="39" t="s">
        <v>362</v>
      </c>
      <c r="K15" s="40">
        <f>50*'tot-0603'!B13</f>
        <v>50</v>
      </c>
      <c r="L15" s="41" t="str">
        <f>IF(K15=50," ",IF(K15=100,"Coeficiente duplicado por tasa de falla &gt;4 Sal. x año/100 km.","REVISAR COEFICIENTE"))</f>
        <v> 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4"/>
    </row>
    <row r="16" spans="2:28" s="1" customFormat="1" ht="16.5" customHeight="1" thickBot="1" thickTop="1">
      <c r="B16" s="13"/>
      <c r="C16" s="7"/>
      <c r="D16" s="35" t="s">
        <v>363</v>
      </c>
      <c r="E16" s="36">
        <v>65.5</v>
      </c>
      <c r="F16" s="42"/>
      <c r="G16" s="43"/>
      <c r="H16" s="7"/>
      <c r="I16" s="7"/>
      <c r="J16" s="39" t="s">
        <v>364</v>
      </c>
      <c r="K16" s="40">
        <f>10*'tot-0603'!B13</f>
        <v>10</v>
      </c>
      <c r="L16" s="41" t="str">
        <f>IF(K16=10," ",IF(K16=20,"Coeficiente duplicado por tasa de falla &gt;4 Sal. x año/100 km.","REVISAR COEFICIENTE"))</f>
        <v> 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4"/>
    </row>
    <row r="17" spans="2:28" s="1" customFormat="1" ht="16.5" customHeight="1" thickBot="1" thickTop="1">
      <c r="B17" s="13"/>
      <c r="C17" s="7"/>
      <c r="D17" s="7"/>
      <c r="E17" s="7"/>
      <c r="F17" s="7"/>
      <c r="G17" s="7"/>
      <c r="H17" s="7"/>
      <c r="I17" s="4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4"/>
    </row>
    <row r="18" spans="2:28" s="46" customFormat="1" ht="34.5" customHeight="1" thickBot="1" thickTop="1">
      <c r="B18" s="47"/>
      <c r="C18" s="48" t="s">
        <v>365</v>
      </c>
      <c r="D18" s="49" t="s">
        <v>245</v>
      </c>
      <c r="E18" s="50" t="s">
        <v>366</v>
      </c>
      <c r="F18" s="50" t="s">
        <v>367</v>
      </c>
      <c r="G18" s="50" t="s">
        <v>246</v>
      </c>
      <c r="H18" s="51" t="s">
        <v>368</v>
      </c>
      <c r="I18" s="49" t="s">
        <v>369</v>
      </c>
      <c r="J18" s="49" t="s">
        <v>370</v>
      </c>
      <c r="K18" s="50" t="s">
        <v>371</v>
      </c>
      <c r="L18" s="50" t="s">
        <v>372</v>
      </c>
      <c r="M18" s="50" t="s">
        <v>408</v>
      </c>
      <c r="N18" s="50" t="s">
        <v>373</v>
      </c>
      <c r="O18" s="52" t="s">
        <v>374</v>
      </c>
      <c r="P18" s="53" t="s">
        <v>375</v>
      </c>
      <c r="Q18" s="54" t="s">
        <v>376</v>
      </c>
      <c r="R18" s="55" t="s">
        <v>377</v>
      </c>
      <c r="S18" s="56"/>
      <c r="T18" s="57"/>
      <c r="U18" s="58" t="s">
        <v>378</v>
      </c>
      <c r="V18" s="59"/>
      <c r="W18" s="60"/>
      <c r="X18" s="61" t="s">
        <v>379</v>
      </c>
      <c r="Y18" s="62" t="s">
        <v>380</v>
      </c>
      <c r="Z18" s="63" t="s">
        <v>381</v>
      </c>
      <c r="AA18" s="63" t="s">
        <v>382</v>
      </c>
      <c r="AB18" s="64"/>
    </row>
    <row r="19" spans="2:28" s="1" customFormat="1" ht="16.5" customHeight="1" hidden="1" thickTop="1">
      <c r="B19" s="13"/>
      <c r="C19" s="65"/>
      <c r="D19" s="66"/>
      <c r="E19" s="65"/>
      <c r="F19" s="65"/>
      <c r="G19" s="65"/>
      <c r="H19" s="67"/>
      <c r="I19" s="420"/>
      <c r="J19" s="421"/>
      <c r="K19" s="68"/>
      <c r="L19" s="68"/>
      <c r="M19" s="65"/>
      <c r="N19" s="65"/>
      <c r="O19" s="69"/>
      <c r="P19" s="70"/>
      <c r="Q19" s="71"/>
      <c r="R19" s="72"/>
      <c r="S19" s="73"/>
      <c r="T19" s="73"/>
      <c r="U19" s="74"/>
      <c r="V19" s="74"/>
      <c r="W19" s="74"/>
      <c r="X19" s="75"/>
      <c r="Y19" s="76"/>
      <c r="Z19" s="65"/>
      <c r="AA19" s="77"/>
      <c r="AB19" s="14"/>
    </row>
    <row r="20" spans="2:28" s="1" customFormat="1" ht="16.5" customHeight="1" thickTop="1">
      <c r="B20" s="13"/>
      <c r="C20" s="78"/>
      <c r="D20" s="79"/>
      <c r="E20" s="79"/>
      <c r="F20" s="78"/>
      <c r="G20" s="78"/>
      <c r="H20" s="80"/>
      <c r="I20" s="422"/>
      <c r="J20" s="423"/>
      <c r="K20" s="82"/>
      <c r="L20" s="82"/>
      <c r="M20" s="78"/>
      <c r="N20" s="78"/>
      <c r="O20" s="83"/>
      <c r="P20" s="84"/>
      <c r="Q20" s="85"/>
      <c r="R20" s="86"/>
      <c r="S20" s="87"/>
      <c r="T20" s="87"/>
      <c r="U20" s="88"/>
      <c r="V20" s="88"/>
      <c r="W20" s="88"/>
      <c r="X20" s="89"/>
      <c r="Y20" s="90"/>
      <c r="Z20" s="78"/>
      <c r="AA20" s="91"/>
      <c r="AB20" s="14"/>
    </row>
    <row r="21" spans="2:29" s="1" customFormat="1" ht="16.5" customHeight="1">
      <c r="B21" s="13"/>
      <c r="C21" s="81">
        <v>1</v>
      </c>
      <c r="D21" s="79" t="s">
        <v>266</v>
      </c>
      <c r="E21" s="79">
        <v>132</v>
      </c>
      <c r="F21" s="92">
        <v>151</v>
      </c>
      <c r="G21" s="93" t="s">
        <v>247</v>
      </c>
      <c r="H21" s="94">
        <f aca="true" t="shared" si="0" ref="H21:H40">IF(E21=220,$E$14,IF(E21=132,$E$15,$E$16))*IF(F21&gt;25,F21,25)/100</f>
        <v>98.905</v>
      </c>
      <c r="I21" s="422" t="s">
        <v>447</v>
      </c>
      <c r="J21" s="422" t="s">
        <v>448</v>
      </c>
      <c r="K21" s="96">
        <f aca="true" t="shared" si="1" ref="K21:K40">IF(D21="","",(J21-I21)*24)</f>
        <v>7.03333333338378</v>
      </c>
      <c r="L21" s="97">
        <f aca="true" t="shared" si="2" ref="L21:L40">IF(D21="","",ROUND((J21-I21)*24*60,0))</f>
        <v>422</v>
      </c>
      <c r="M21" s="98" t="s">
        <v>444</v>
      </c>
      <c r="N21" s="99"/>
      <c r="O21" s="100">
        <f aca="true" t="shared" si="3" ref="O21:O40">IF(G21="A",$K$14,IF(G21="B",$K$15,$K$16))</f>
        <v>10</v>
      </c>
      <c r="P21" s="101">
        <f aca="true" t="shared" si="4" ref="P21:P40">IF(M21="P",ROUND(L21/60,2)*H21*O21*0.01,"--")</f>
        <v>69.530215</v>
      </c>
      <c r="Q21" s="102" t="str">
        <f aca="true" t="shared" si="5" ref="Q21:Q40">IF(M21="RP",ROUND(L21/60,2)*H21*O21*0.01*N21/100,"--")</f>
        <v>--</v>
      </c>
      <c r="R21" s="103" t="str">
        <f aca="true" t="shared" si="6" ref="R21:R40">IF(M21="F",H21*O21,"--")</f>
        <v>--</v>
      </c>
      <c r="S21" s="103" t="str">
        <f aca="true" t="shared" si="7" ref="S21:S40">IF(AND(L21&gt;10,M21="F"),H21*O21*IF(L21&gt;180,3,ROUND((L21)/60,2)),"--")</f>
        <v>--</v>
      </c>
      <c r="T21" s="104" t="str">
        <f aca="true" t="shared" si="8" ref="T21:T40">IF(AND(M21="F",L21&gt;180),(ROUND(L21/60,2)-3)*H21*O21*0.1,"--")</f>
        <v>--</v>
      </c>
      <c r="U21" s="105" t="str">
        <f aca="true" t="shared" si="9" ref="U21:U40">IF(M21="R",H21*O21*N21/100,"--")</f>
        <v>--</v>
      </c>
      <c r="V21" s="105" t="str">
        <f aca="true" t="shared" si="10" ref="V21:V40">IF(AND(L21&gt;10,M21="R"),O21*H21*N21/100*IF(L21&gt;180,3,ROUND((L21)/60,2)),"--")</f>
        <v>--</v>
      </c>
      <c r="W21" s="106" t="str">
        <f aca="true" t="shared" si="11" ref="W21:W40">IF(AND(M21="R",L21&gt;180),(ROUND(L21/60,2)-3)*H21*O21*0.1*N21/100,"--")</f>
        <v>--</v>
      </c>
      <c r="X21" s="107" t="str">
        <f aca="true" t="shared" si="12" ref="X21:X40">IF(M21="RF",ROUND(L21/60,2)*H21*O21*0.1,"--")</f>
        <v>--</v>
      </c>
      <c r="Y21" s="108" t="str">
        <f aca="true" t="shared" si="13" ref="Y21:Y40">IF(M21="RR",ROUND(L21/60,2)*H21*O21*0.1*N21/100,"--")</f>
        <v>--</v>
      </c>
      <c r="Z21" s="109" t="s">
        <v>442</v>
      </c>
      <c r="AA21" s="110">
        <f aca="true" t="shared" si="14" ref="AA21:AA40">IF(D21="","",SUM(P21:Y21)*IF(Z21="SI",1,2))</f>
        <v>69.530215</v>
      </c>
      <c r="AB21" s="111"/>
      <c r="AC21" s="1">
        <v>164637</v>
      </c>
    </row>
    <row r="22" spans="2:29" s="1" customFormat="1" ht="16.5" customHeight="1">
      <c r="B22" s="13"/>
      <c r="C22" s="81">
        <v>2</v>
      </c>
      <c r="D22" s="79" t="s">
        <v>256</v>
      </c>
      <c r="E22" s="79">
        <v>132</v>
      </c>
      <c r="F22" s="92">
        <v>69.1</v>
      </c>
      <c r="G22" s="93" t="s">
        <v>247</v>
      </c>
      <c r="H22" s="94">
        <f t="shared" si="0"/>
        <v>45.26049999999999</v>
      </c>
      <c r="I22" s="422" t="s">
        <v>453</v>
      </c>
      <c r="J22" s="422" t="s">
        <v>454</v>
      </c>
      <c r="K22" s="96">
        <f t="shared" si="1"/>
        <v>7.383333333302289</v>
      </c>
      <c r="L22" s="97">
        <f t="shared" si="2"/>
        <v>443</v>
      </c>
      <c r="M22" s="98" t="s">
        <v>444</v>
      </c>
      <c r="N22" s="99"/>
      <c r="O22" s="100">
        <f t="shared" si="3"/>
        <v>10</v>
      </c>
      <c r="P22" s="101">
        <f t="shared" si="4"/>
        <v>33.40224899999999</v>
      </c>
      <c r="Q22" s="102" t="str">
        <f t="shared" si="5"/>
        <v>--</v>
      </c>
      <c r="R22" s="103" t="str">
        <f t="shared" si="6"/>
        <v>--</v>
      </c>
      <c r="S22" s="103" t="str">
        <f t="shared" si="7"/>
        <v>--</v>
      </c>
      <c r="T22" s="104" t="str">
        <f t="shared" si="8"/>
        <v>--</v>
      </c>
      <c r="U22" s="105" t="str">
        <f t="shared" si="9"/>
        <v>--</v>
      </c>
      <c r="V22" s="105" t="str">
        <f t="shared" si="10"/>
        <v>--</v>
      </c>
      <c r="W22" s="106" t="str">
        <f t="shared" si="11"/>
        <v>--</v>
      </c>
      <c r="X22" s="107" t="str">
        <f t="shared" si="12"/>
        <v>--</v>
      </c>
      <c r="Y22" s="108" t="str">
        <f t="shared" si="13"/>
        <v>--</v>
      </c>
      <c r="Z22" s="109" t="s">
        <v>442</v>
      </c>
      <c r="AA22" s="110">
        <f t="shared" si="14"/>
        <v>33.40224899999999</v>
      </c>
      <c r="AB22" s="111"/>
      <c r="AC22" s="1">
        <v>164640</v>
      </c>
    </row>
    <row r="23" spans="2:29" s="1" customFormat="1" ht="16.5" customHeight="1">
      <c r="B23" s="13"/>
      <c r="C23" s="81">
        <v>3</v>
      </c>
      <c r="D23" s="79" t="s">
        <v>265</v>
      </c>
      <c r="E23" s="79">
        <v>132</v>
      </c>
      <c r="F23" s="92">
        <v>31.2</v>
      </c>
      <c r="G23" s="93" t="s">
        <v>247</v>
      </c>
      <c r="H23" s="94">
        <f t="shared" si="0"/>
        <v>20.436</v>
      </c>
      <c r="I23" s="422" t="s">
        <v>455</v>
      </c>
      <c r="J23" s="422" t="s">
        <v>456</v>
      </c>
      <c r="K23" s="96">
        <f t="shared" si="1"/>
        <v>7.050000000104774</v>
      </c>
      <c r="L23" s="97">
        <f t="shared" si="2"/>
        <v>423</v>
      </c>
      <c r="M23" s="98" t="s">
        <v>444</v>
      </c>
      <c r="N23" s="99"/>
      <c r="O23" s="100">
        <f t="shared" si="3"/>
        <v>10</v>
      </c>
      <c r="P23" s="101">
        <f t="shared" si="4"/>
        <v>14.407380000000002</v>
      </c>
      <c r="Q23" s="102" t="str">
        <f t="shared" si="5"/>
        <v>--</v>
      </c>
      <c r="R23" s="103" t="str">
        <f t="shared" si="6"/>
        <v>--</v>
      </c>
      <c r="S23" s="103" t="str">
        <f t="shared" si="7"/>
        <v>--</v>
      </c>
      <c r="T23" s="104" t="str">
        <f t="shared" si="8"/>
        <v>--</v>
      </c>
      <c r="U23" s="105" t="str">
        <f t="shared" si="9"/>
        <v>--</v>
      </c>
      <c r="V23" s="105" t="str">
        <f t="shared" si="10"/>
        <v>--</v>
      </c>
      <c r="W23" s="106" t="str">
        <f t="shared" si="11"/>
        <v>--</v>
      </c>
      <c r="X23" s="107" t="str">
        <f t="shared" si="12"/>
        <v>--</v>
      </c>
      <c r="Y23" s="108" t="str">
        <f t="shared" si="13"/>
        <v>--</v>
      </c>
      <c r="Z23" s="109" t="s">
        <v>442</v>
      </c>
      <c r="AA23" s="110">
        <f t="shared" si="14"/>
        <v>14.407380000000002</v>
      </c>
      <c r="AB23" s="111"/>
      <c r="AC23" s="1">
        <v>164641</v>
      </c>
    </row>
    <row r="24" spans="2:29" s="1" customFormat="1" ht="16.5" customHeight="1">
      <c r="B24" s="13"/>
      <c r="C24" s="81">
        <v>4</v>
      </c>
      <c r="D24" s="79" t="s">
        <v>248</v>
      </c>
      <c r="E24" s="79">
        <v>132</v>
      </c>
      <c r="F24" s="92">
        <v>19</v>
      </c>
      <c r="G24" s="93" t="s">
        <v>247</v>
      </c>
      <c r="H24" s="94">
        <f t="shared" si="0"/>
        <v>16.375</v>
      </c>
      <c r="I24" s="422" t="s">
        <v>457</v>
      </c>
      <c r="J24" s="422" t="s">
        <v>458</v>
      </c>
      <c r="K24" s="96">
        <f t="shared" si="1"/>
        <v>9.333333333197515</v>
      </c>
      <c r="L24" s="97">
        <f t="shared" si="2"/>
        <v>560</v>
      </c>
      <c r="M24" s="98" t="s">
        <v>444</v>
      </c>
      <c r="N24" s="99"/>
      <c r="O24" s="100">
        <f t="shared" si="3"/>
        <v>10</v>
      </c>
      <c r="P24" s="101">
        <f t="shared" si="4"/>
        <v>15.277875</v>
      </c>
      <c r="Q24" s="102" t="str">
        <f t="shared" si="5"/>
        <v>--</v>
      </c>
      <c r="R24" s="103" t="str">
        <f t="shared" si="6"/>
        <v>--</v>
      </c>
      <c r="S24" s="103" t="str">
        <f t="shared" si="7"/>
        <v>--</v>
      </c>
      <c r="T24" s="104" t="str">
        <f t="shared" si="8"/>
        <v>--</v>
      </c>
      <c r="U24" s="105" t="str">
        <f t="shared" si="9"/>
        <v>--</v>
      </c>
      <c r="V24" s="105" t="str">
        <f t="shared" si="10"/>
        <v>--</v>
      </c>
      <c r="W24" s="106" t="str">
        <f t="shared" si="11"/>
        <v>--</v>
      </c>
      <c r="X24" s="107" t="str">
        <f t="shared" si="12"/>
        <v>--</v>
      </c>
      <c r="Y24" s="108" t="str">
        <f t="shared" si="13"/>
        <v>--</v>
      </c>
      <c r="Z24" s="109" t="s">
        <v>442</v>
      </c>
      <c r="AA24" s="110">
        <f t="shared" si="14"/>
        <v>15.277875</v>
      </c>
      <c r="AB24" s="111"/>
      <c r="AC24" s="1">
        <v>164642</v>
      </c>
    </row>
    <row r="25" spans="2:29" s="1" customFormat="1" ht="16.5" customHeight="1">
      <c r="B25" s="13"/>
      <c r="C25" s="81">
        <v>5</v>
      </c>
      <c r="D25" s="79" t="s">
        <v>266</v>
      </c>
      <c r="E25" s="79">
        <v>132</v>
      </c>
      <c r="F25" s="92">
        <v>151</v>
      </c>
      <c r="G25" s="93" t="s">
        <v>247</v>
      </c>
      <c r="H25" s="94">
        <f t="shared" si="0"/>
        <v>98.905</v>
      </c>
      <c r="I25" s="422" t="s">
        <v>459</v>
      </c>
      <c r="J25" s="422" t="s">
        <v>460</v>
      </c>
      <c r="K25" s="96">
        <f t="shared" si="1"/>
        <v>7.100000000093132</v>
      </c>
      <c r="L25" s="97">
        <f t="shared" si="2"/>
        <v>426</v>
      </c>
      <c r="M25" s="98" t="s">
        <v>444</v>
      </c>
      <c r="N25" s="99"/>
      <c r="O25" s="100">
        <f t="shared" si="3"/>
        <v>10</v>
      </c>
      <c r="P25" s="101">
        <f t="shared" si="4"/>
        <v>70.22255</v>
      </c>
      <c r="Q25" s="102" t="str">
        <f t="shared" si="5"/>
        <v>--</v>
      </c>
      <c r="R25" s="103" t="str">
        <f t="shared" si="6"/>
        <v>--</v>
      </c>
      <c r="S25" s="103" t="str">
        <f t="shared" si="7"/>
        <v>--</v>
      </c>
      <c r="T25" s="104" t="str">
        <f t="shared" si="8"/>
        <v>--</v>
      </c>
      <c r="U25" s="105" t="str">
        <f t="shared" si="9"/>
        <v>--</v>
      </c>
      <c r="V25" s="105" t="str">
        <f t="shared" si="10"/>
        <v>--</v>
      </c>
      <c r="W25" s="106" t="str">
        <f t="shared" si="11"/>
        <v>--</v>
      </c>
      <c r="X25" s="107" t="str">
        <f t="shared" si="12"/>
        <v>--</v>
      </c>
      <c r="Y25" s="108" t="str">
        <f t="shared" si="13"/>
        <v>--</v>
      </c>
      <c r="Z25" s="109" t="s">
        <v>442</v>
      </c>
      <c r="AA25" s="110">
        <f t="shared" si="14"/>
        <v>70.22255</v>
      </c>
      <c r="AB25" s="111"/>
      <c r="AC25" s="1">
        <v>164643</v>
      </c>
    </row>
    <row r="26" spans="2:29" s="1" customFormat="1" ht="16.5" customHeight="1">
      <c r="B26" s="13"/>
      <c r="C26" s="81">
        <v>6</v>
      </c>
      <c r="D26" s="79" t="s">
        <v>426</v>
      </c>
      <c r="E26" s="79">
        <v>132</v>
      </c>
      <c r="F26" s="92">
        <v>73.7</v>
      </c>
      <c r="G26" s="93" t="s">
        <v>247</v>
      </c>
      <c r="H26" s="94">
        <f t="shared" si="0"/>
        <v>48.273500000000006</v>
      </c>
      <c r="I26" s="422" t="s">
        <v>461</v>
      </c>
      <c r="J26" s="422" t="s">
        <v>462</v>
      </c>
      <c r="K26" s="96">
        <f t="shared" si="1"/>
        <v>0.4333333331742324</v>
      </c>
      <c r="L26" s="97">
        <f t="shared" si="2"/>
        <v>26</v>
      </c>
      <c r="M26" s="95" t="s">
        <v>444</v>
      </c>
      <c r="N26" s="99"/>
      <c r="O26" s="100">
        <f t="shared" si="3"/>
        <v>10</v>
      </c>
      <c r="P26" s="101">
        <f t="shared" si="4"/>
        <v>2.0757605000000003</v>
      </c>
      <c r="Q26" s="102" t="str">
        <f t="shared" si="5"/>
        <v>--</v>
      </c>
      <c r="R26" s="103" t="str">
        <f t="shared" si="6"/>
        <v>--</v>
      </c>
      <c r="S26" s="103" t="str">
        <f t="shared" si="7"/>
        <v>--</v>
      </c>
      <c r="T26" s="104" t="str">
        <f t="shared" si="8"/>
        <v>--</v>
      </c>
      <c r="U26" s="105" t="str">
        <f t="shared" si="9"/>
        <v>--</v>
      </c>
      <c r="V26" s="105" t="str">
        <f t="shared" si="10"/>
        <v>--</v>
      </c>
      <c r="W26" s="106" t="str">
        <f t="shared" si="11"/>
        <v>--</v>
      </c>
      <c r="X26" s="107" t="str">
        <f t="shared" si="12"/>
        <v>--</v>
      </c>
      <c r="Y26" s="108" t="str">
        <f t="shared" si="13"/>
        <v>--</v>
      </c>
      <c r="Z26" s="109" t="s">
        <v>442</v>
      </c>
      <c r="AA26" s="110">
        <f t="shared" si="14"/>
        <v>2.0757605000000003</v>
      </c>
      <c r="AB26" s="111"/>
      <c r="AC26" s="1">
        <v>164644</v>
      </c>
    </row>
    <row r="27" spans="2:29" s="1" customFormat="1" ht="16.5" customHeight="1">
      <c r="B27" s="13"/>
      <c r="C27" s="81">
        <v>7</v>
      </c>
      <c r="D27" s="79" t="s">
        <v>251</v>
      </c>
      <c r="E27" s="79">
        <v>132</v>
      </c>
      <c r="F27" s="92">
        <v>49</v>
      </c>
      <c r="G27" s="93" t="s">
        <v>249</v>
      </c>
      <c r="H27" s="94">
        <f t="shared" si="0"/>
        <v>32.095</v>
      </c>
      <c r="I27" s="422" t="s">
        <v>463</v>
      </c>
      <c r="J27" s="422" t="s">
        <v>464</v>
      </c>
      <c r="K27" s="96">
        <f t="shared" si="1"/>
        <v>7.216666666790843</v>
      </c>
      <c r="L27" s="97">
        <f t="shared" si="2"/>
        <v>433</v>
      </c>
      <c r="M27" s="95" t="s">
        <v>444</v>
      </c>
      <c r="N27" s="99"/>
      <c r="O27" s="100">
        <f t="shared" si="3"/>
        <v>50</v>
      </c>
      <c r="P27" s="101">
        <f t="shared" si="4"/>
        <v>115.86295</v>
      </c>
      <c r="Q27" s="102" t="str">
        <f t="shared" si="5"/>
        <v>--</v>
      </c>
      <c r="R27" s="103" t="str">
        <f t="shared" si="6"/>
        <v>--</v>
      </c>
      <c r="S27" s="103" t="str">
        <f t="shared" si="7"/>
        <v>--</v>
      </c>
      <c r="T27" s="104" t="str">
        <f t="shared" si="8"/>
        <v>--</v>
      </c>
      <c r="U27" s="105" t="str">
        <f t="shared" si="9"/>
        <v>--</v>
      </c>
      <c r="V27" s="105" t="str">
        <f t="shared" si="10"/>
        <v>--</v>
      </c>
      <c r="W27" s="106" t="str">
        <f t="shared" si="11"/>
        <v>--</v>
      </c>
      <c r="X27" s="107" t="str">
        <f t="shared" si="12"/>
        <v>--</v>
      </c>
      <c r="Y27" s="108" t="str">
        <f t="shared" si="13"/>
        <v>--</v>
      </c>
      <c r="Z27" s="109" t="s">
        <v>442</v>
      </c>
      <c r="AA27" s="110">
        <f t="shared" si="14"/>
        <v>115.86295</v>
      </c>
      <c r="AB27" s="111"/>
      <c r="AC27" s="1">
        <v>164645</v>
      </c>
    </row>
    <row r="28" spans="2:29" s="1" customFormat="1" ht="16.5" customHeight="1">
      <c r="B28" s="13"/>
      <c r="C28" s="81">
        <v>8</v>
      </c>
      <c r="D28" s="79" t="s">
        <v>265</v>
      </c>
      <c r="E28" s="79">
        <v>132</v>
      </c>
      <c r="F28" s="92">
        <v>31.2</v>
      </c>
      <c r="G28" s="93" t="s">
        <v>247</v>
      </c>
      <c r="H28" s="94">
        <f t="shared" si="0"/>
        <v>20.436</v>
      </c>
      <c r="I28" s="422" t="s">
        <v>465</v>
      </c>
      <c r="J28" s="422" t="s">
        <v>466</v>
      </c>
      <c r="K28" s="96">
        <f t="shared" si="1"/>
        <v>5.800000000046566</v>
      </c>
      <c r="L28" s="97">
        <f t="shared" si="2"/>
        <v>348</v>
      </c>
      <c r="M28" s="95" t="s">
        <v>444</v>
      </c>
      <c r="N28" s="99"/>
      <c r="O28" s="100">
        <f t="shared" si="3"/>
        <v>10</v>
      </c>
      <c r="P28" s="101">
        <f t="shared" si="4"/>
        <v>11.85288</v>
      </c>
      <c r="Q28" s="102" t="str">
        <f t="shared" si="5"/>
        <v>--</v>
      </c>
      <c r="R28" s="103" t="str">
        <f t="shared" si="6"/>
        <v>--</v>
      </c>
      <c r="S28" s="103" t="str">
        <f t="shared" si="7"/>
        <v>--</v>
      </c>
      <c r="T28" s="104" t="str">
        <f t="shared" si="8"/>
        <v>--</v>
      </c>
      <c r="U28" s="105" t="str">
        <f t="shared" si="9"/>
        <v>--</v>
      </c>
      <c r="V28" s="105" t="str">
        <f t="shared" si="10"/>
        <v>--</v>
      </c>
      <c r="W28" s="106" t="str">
        <f t="shared" si="11"/>
        <v>--</v>
      </c>
      <c r="X28" s="107" t="str">
        <f t="shared" si="12"/>
        <v>--</v>
      </c>
      <c r="Y28" s="108" t="str">
        <f t="shared" si="13"/>
        <v>--</v>
      </c>
      <c r="Z28" s="109" t="s">
        <v>442</v>
      </c>
      <c r="AA28" s="110">
        <f t="shared" si="14"/>
        <v>11.85288</v>
      </c>
      <c r="AB28" s="111"/>
      <c r="AC28" s="1">
        <v>164646</v>
      </c>
    </row>
    <row r="29" spans="2:29" s="1" customFormat="1" ht="16.5" customHeight="1">
      <c r="B29" s="13"/>
      <c r="C29" s="81">
        <v>9</v>
      </c>
      <c r="D29" s="79" t="s">
        <v>271</v>
      </c>
      <c r="E29" s="79">
        <v>132</v>
      </c>
      <c r="F29" s="92">
        <v>105.4</v>
      </c>
      <c r="G29" s="93" t="s">
        <v>252</v>
      </c>
      <c r="H29" s="94">
        <f t="shared" si="0"/>
        <v>69.037</v>
      </c>
      <c r="I29" s="422" t="s">
        <v>470</v>
      </c>
      <c r="J29" s="422" t="s">
        <v>466</v>
      </c>
      <c r="K29" s="96">
        <f t="shared" si="1"/>
        <v>4.133333333360497</v>
      </c>
      <c r="L29" s="97">
        <f t="shared" si="2"/>
        <v>248</v>
      </c>
      <c r="M29" s="95" t="s">
        <v>444</v>
      </c>
      <c r="N29" s="99"/>
      <c r="O29" s="100">
        <f t="shared" si="3"/>
        <v>150</v>
      </c>
      <c r="P29" s="101">
        <f t="shared" si="4"/>
        <v>427.68421500000005</v>
      </c>
      <c r="Q29" s="102" t="str">
        <f t="shared" si="5"/>
        <v>--</v>
      </c>
      <c r="R29" s="103" t="str">
        <f t="shared" si="6"/>
        <v>--</v>
      </c>
      <c r="S29" s="103" t="str">
        <f t="shared" si="7"/>
        <v>--</v>
      </c>
      <c r="T29" s="104" t="str">
        <f t="shared" si="8"/>
        <v>--</v>
      </c>
      <c r="U29" s="105" t="str">
        <f t="shared" si="9"/>
        <v>--</v>
      </c>
      <c r="V29" s="105" t="str">
        <f t="shared" si="10"/>
        <v>--</v>
      </c>
      <c r="W29" s="106" t="str">
        <f t="shared" si="11"/>
        <v>--</v>
      </c>
      <c r="X29" s="107" t="str">
        <f t="shared" si="12"/>
        <v>--</v>
      </c>
      <c r="Y29" s="108" t="str">
        <f t="shared" si="13"/>
        <v>--</v>
      </c>
      <c r="Z29" s="109" t="s">
        <v>442</v>
      </c>
      <c r="AA29" s="110">
        <f t="shared" si="14"/>
        <v>427.68421500000005</v>
      </c>
      <c r="AB29" s="111"/>
      <c r="AC29" s="1">
        <v>164649</v>
      </c>
    </row>
    <row r="30" spans="2:29" s="1" customFormat="1" ht="16.5" customHeight="1">
      <c r="B30" s="13"/>
      <c r="C30" s="81">
        <v>10</v>
      </c>
      <c r="D30" s="79" t="s">
        <v>266</v>
      </c>
      <c r="E30" s="79">
        <v>132</v>
      </c>
      <c r="F30" s="92">
        <v>151</v>
      </c>
      <c r="G30" s="93" t="s">
        <v>247</v>
      </c>
      <c r="H30" s="94">
        <f t="shared" si="0"/>
        <v>98.905</v>
      </c>
      <c r="I30" s="422" t="s">
        <v>477</v>
      </c>
      <c r="J30" s="422" t="s">
        <v>478</v>
      </c>
      <c r="K30" s="96">
        <f t="shared" si="1"/>
        <v>4.5</v>
      </c>
      <c r="L30" s="97">
        <f t="shared" si="2"/>
        <v>270</v>
      </c>
      <c r="M30" s="95" t="s">
        <v>444</v>
      </c>
      <c r="N30" s="99"/>
      <c r="O30" s="100">
        <f t="shared" si="3"/>
        <v>10</v>
      </c>
      <c r="P30" s="101">
        <f t="shared" si="4"/>
        <v>44.507250000000006</v>
      </c>
      <c r="Q30" s="102" t="str">
        <f t="shared" si="5"/>
        <v>--</v>
      </c>
      <c r="R30" s="103" t="str">
        <f t="shared" si="6"/>
        <v>--</v>
      </c>
      <c r="S30" s="103" t="str">
        <f t="shared" si="7"/>
        <v>--</v>
      </c>
      <c r="T30" s="104" t="str">
        <f t="shared" si="8"/>
        <v>--</v>
      </c>
      <c r="U30" s="105" t="str">
        <f t="shared" si="9"/>
        <v>--</v>
      </c>
      <c r="V30" s="105" t="str">
        <f t="shared" si="10"/>
        <v>--</v>
      </c>
      <c r="W30" s="106" t="str">
        <f t="shared" si="11"/>
        <v>--</v>
      </c>
      <c r="X30" s="107" t="str">
        <f t="shared" si="12"/>
        <v>--</v>
      </c>
      <c r="Y30" s="108" t="str">
        <f t="shared" si="13"/>
        <v>--</v>
      </c>
      <c r="Z30" s="109" t="s">
        <v>442</v>
      </c>
      <c r="AA30" s="110">
        <f t="shared" si="14"/>
        <v>44.507250000000006</v>
      </c>
      <c r="AB30" s="111"/>
      <c r="AC30" s="1">
        <v>164663</v>
      </c>
    </row>
    <row r="31" spans="2:29" s="1" customFormat="1" ht="16.5" customHeight="1">
      <c r="B31" s="13"/>
      <c r="C31" s="81">
        <v>11</v>
      </c>
      <c r="D31" s="79" t="s">
        <v>411</v>
      </c>
      <c r="E31" s="79">
        <v>132</v>
      </c>
      <c r="F31" s="92">
        <v>35</v>
      </c>
      <c r="G31" s="93" t="s">
        <v>247</v>
      </c>
      <c r="H31" s="94">
        <f t="shared" si="0"/>
        <v>22.925</v>
      </c>
      <c r="I31" s="422" t="s">
        <v>479</v>
      </c>
      <c r="J31" s="422" t="s">
        <v>480</v>
      </c>
      <c r="K31" s="96">
        <f t="shared" si="1"/>
        <v>1.2833333333255723</v>
      </c>
      <c r="L31" s="97">
        <f t="shared" si="2"/>
        <v>77</v>
      </c>
      <c r="M31" s="95" t="s">
        <v>444</v>
      </c>
      <c r="N31" s="99"/>
      <c r="O31" s="100">
        <f t="shared" si="3"/>
        <v>10</v>
      </c>
      <c r="P31" s="101">
        <f t="shared" si="4"/>
        <v>2.9344</v>
      </c>
      <c r="Q31" s="102" t="str">
        <f t="shared" si="5"/>
        <v>--</v>
      </c>
      <c r="R31" s="103" t="str">
        <f t="shared" si="6"/>
        <v>--</v>
      </c>
      <c r="S31" s="103" t="str">
        <f t="shared" si="7"/>
        <v>--</v>
      </c>
      <c r="T31" s="104" t="str">
        <f t="shared" si="8"/>
        <v>--</v>
      </c>
      <c r="U31" s="105" t="str">
        <f t="shared" si="9"/>
        <v>--</v>
      </c>
      <c r="V31" s="105" t="str">
        <f t="shared" si="10"/>
        <v>--</v>
      </c>
      <c r="W31" s="106" t="str">
        <f t="shared" si="11"/>
        <v>--</v>
      </c>
      <c r="X31" s="107" t="str">
        <f t="shared" si="12"/>
        <v>--</v>
      </c>
      <c r="Y31" s="108" t="str">
        <f t="shared" si="13"/>
        <v>--</v>
      </c>
      <c r="Z31" s="109" t="s">
        <v>442</v>
      </c>
      <c r="AA31" s="110">
        <f t="shared" si="14"/>
        <v>2.9344</v>
      </c>
      <c r="AB31" s="111"/>
      <c r="AC31" s="1">
        <v>164664</v>
      </c>
    </row>
    <row r="32" spans="2:29" s="1" customFormat="1" ht="16.5" customHeight="1">
      <c r="B32" s="13"/>
      <c r="C32" s="81">
        <v>12</v>
      </c>
      <c r="D32" s="79" t="s">
        <v>265</v>
      </c>
      <c r="E32" s="79">
        <v>132</v>
      </c>
      <c r="F32" s="92">
        <v>31.2</v>
      </c>
      <c r="G32" s="93" t="s">
        <v>247</v>
      </c>
      <c r="H32" s="94">
        <f t="shared" si="0"/>
        <v>20.436</v>
      </c>
      <c r="I32" s="422" t="s">
        <v>483</v>
      </c>
      <c r="J32" s="422" t="s">
        <v>484</v>
      </c>
      <c r="K32" s="96">
        <f t="shared" si="1"/>
        <v>3.0333333332673647</v>
      </c>
      <c r="L32" s="97">
        <f t="shared" si="2"/>
        <v>182</v>
      </c>
      <c r="M32" s="95" t="s">
        <v>444</v>
      </c>
      <c r="N32" s="99"/>
      <c r="O32" s="100">
        <f t="shared" si="3"/>
        <v>10</v>
      </c>
      <c r="P32" s="101">
        <f t="shared" si="4"/>
        <v>6.192107999999999</v>
      </c>
      <c r="Q32" s="102" t="str">
        <f t="shared" si="5"/>
        <v>--</v>
      </c>
      <c r="R32" s="103" t="str">
        <f t="shared" si="6"/>
        <v>--</v>
      </c>
      <c r="S32" s="103" t="str">
        <f t="shared" si="7"/>
        <v>--</v>
      </c>
      <c r="T32" s="104" t="str">
        <f t="shared" si="8"/>
        <v>--</v>
      </c>
      <c r="U32" s="105" t="str">
        <f t="shared" si="9"/>
        <v>--</v>
      </c>
      <c r="V32" s="105" t="str">
        <f t="shared" si="10"/>
        <v>--</v>
      </c>
      <c r="W32" s="106" t="str">
        <f t="shared" si="11"/>
        <v>--</v>
      </c>
      <c r="X32" s="107" t="str">
        <f t="shared" si="12"/>
        <v>--</v>
      </c>
      <c r="Y32" s="108" t="str">
        <f t="shared" si="13"/>
        <v>--</v>
      </c>
      <c r="Z32" s="109" t="s">
        <v>442</v>
      </c>
      <c r="AA32" s="110">
        <f t="shared" si="14"/>
        <v>6.192107999999999</v>
      </c>
      <c r="AB32" s="111"/>
      <c r="AC32" s="1">
        <v>164666</v>
      </c>
    </row>
    <row r="33" spans="2:29" s="1" customFormat="1" ht="16.5" customHeight="1">
      <c r="B33" s="13"/>
      <c r="C33" s="81">
        <v>13</v>
      </c>
      <c r="D33" s="79" t="s">
        <v>248</v>
      </c>
      <c r="E33" s="79">
        <v>132</v>
      </c>
      <c r="F33" s="92">
        <v>19</v>
      </c>
      <c r="G33" s="93" t="s">
        <v>247</v>
      </c>
      <c r="H33" s="94">
        <f t="shared" si="0"/>
        <v>16.375</v>
      </c>
      <c r="I33" s="422" t="s">
        <v>485</v>
      </c>
      <c r="J33" s="422" t="s">
        <v>486</v>
      </c>
      <c r="K33" s="96">
        <f t="shared" si="1"/>
        <v>6.666666666744277</v>
      </c>
      <c r="L33" s="97">
        <f t="shared" si="2"/>
        <v>400</v>
      </c>
      <c r="M33" s="95" t="s">
        <v>444</v>
      </c>
      <c r="N33" s="99"/>
      <c r="O33" s="100">
        <f t="shared" si="3"/>
        <v>10</v>
      </c>
      <c r="P33" s="101">
        <f t="shared" si="4"/>
        <v>10.922125000000001</v>
      </c>
      <c r="Q33" s="102" t="str">
        <f t="shared" si="5"/>
        <v>--</v>
      </c>
      <c r="R33" s="103" t="str">
        <f t="shared" si="6"/>
        <v>--</v>
      </c>
      <c r="S33" s="103" t="str">
        <f t="shared" si="7"/>
        <v>--</v>
      </c>
      <c r="T33" s="104" t="str">
        <f t="shared" si="8"/>
        <v>--</v>
      </c>
      <c r="U33" s="105" t="str">
        <f t="shared" si="9"/>
        <v>--</v>
      </c>
      <c r="V33" s="105" t="str">
        <f t="shared" si="10"/>
        <v>--</v>
      </c>
      <c r="W33" s="106" t="str">
        <f t="shared" si="11"/>
        <v>--</v>
      </c>
      <c r="X33" s="107" t="str">
        <f t="shared" si="12"/>
        <v>--</v>
      </c>
      <c r="Y33" s="108" t="str">
        <f t="shared" si="13"/>
        <v>--</v>
      </c>
      <c r="Z33" s="109" t="s">
        <v>442</v>
      </c>
      <c r="AA33" s="110">
        <f t="shared" si="14"/>
        <v>10.922125000000001</v>
      </c>
      <c r="AB33" s="111"/>
      <c r="AC33" s="1">
        <v>164667</v>
      </c>
    </row>
    <row r="34" spans="2:29" s="1" customFormat="1" ht="16.5" customHeight="1">
      <c r="B34" s="112"/>
      <c r="C34" s="81">
        <v>14</v>
      </c>
      <c r="D34" s="79" t="s">
        <v>411</v>
      </c>
      <c r="E34" s="79">
        <v>132</v>
      </c>
      <c r="F34" s="92">
        <v>35</v>
      </c>
      <c r="G34" s="93" t="s">
        <v>247</v>
      </c>
      <c r="H34" s="94">
        <f t="shared" si="0"/>
        <v>22.925</v>
      </c>
      <c r="I34" s="422" t="s">
        <v>487</v>
      </c>
      <c r="J34" s="422" t="s">
        <v>488</v>
      </c>
      <c r="K34" s="96">
        <f t="shared" si="1"/>
        <v>1.8500000000931323</v>
      </c>
      <c r="L34" s="97">
        <f t="shared" si="2"/>
        <v>111</v>
      </c>
      <c r="M34" s="95" t="s">
        <v>444</v>
      </c>
      <c r="N34" s="99"/>
      <c r="O34" s="100">
        <f t="shared" si="3"/>
        <v>10</v>
      </c>
      <c r="P34" s="101">
        <f t="shared" si="4"/>
        <v>4.241125</v>
      </c>
      <c r="Q34" s="102" t="str">
        <f t="shared" si="5"/>
        <v>--</v>
      </c>
      <c r="R34" s="103" t="str">
        <f t="shared" si="6"/>
        <v>--</v>
      </c>
      <c r="S34" s="103" t="str">
        <f t="shared" si="7"/>
        <v>--</v>
      </c>
      <c r="T34" s="104" t="str">
        <f t="shared" si="8"/>
        <v>--</v>
      </c>
      <c r="U34" s="105" t="str">
        <f t="shared" si="9"/>
        <v>--</v>
      </c>
      <c r="V34" s="105" t="str">
        <f t="shared" si="10"/>
        <v>--</v>
      </c>
      <c r="W34" s="106" t="str">
        <f t="shared" si="11"/>
        <v>--</v>
      </c>
      <c r="X34" s="107" t="str">
        <f t="shared" si="12"/>
        <v>--</v>
      </c>
      <c r="Y34" s="108" t="str">
        <f t="shared" si="13"/>
        <v>--</v>
      </c>
      <c r="Z34" s="109" t="s">
        <v>442</v>
      </c>
      <c r="AA34" s="110">
        <f t="shared" si="14"/>
        <v>4.241125</v>
      </c>
      <c r="AB34" s="111"/>
      <c r="AC34" s="1">
        <v>164668</v>
      </c>
    </row>
    <row r="35" spans="2:29" s="1" customFormat="1" ht="16.5" customHeight="1">
      <c r="B35" s="112"/>
      <c r="C35" s="81">
        <v>15</v>
      </c>
      <c r="D35" s="79" t="s">
        <v>268</v>
      </c>
      <c r="E35" s="79">
        <v>132</v>
      </c>
      <c r="F35" s="92">
        <v>102</v>
      </c>
      <c r="G35" s="93" t="s">
        <v>247</v>
      </c>
      <c r="H35" s="94">
        <f t="shared" si="0"/>
        <v>66.81</v>
      </c>
      <c r="I35" s="422" t="s">
        <v>498</v>
      </c>
      <c r="J35" s="422" t="s">
        <v>499</v>
      </c>
      <c r="K35" s="96">
        <f t="shared" si="1"/>
        <v>7.183333333348855</v>
      </c>
      <c r="L35" s="97">
        <f t="shared" si="2"/>
        <v>431</v>
      </c>
      <c r="M35" s="95" t="s">
        <v>444</v>
      </c>
      <c r="N35" s="99"/>
      <c r="O35" s="100">
        <f t="shared" si="3"/>
        <v>10</v>
      </c>
      <c r="P35" s="101">
        <f t="shared" si="4"/>
        <v>47.96958000000001</v>
      </c>
      <c r="Q35" s="102" t="str">
        <f t="shared" si="5"/>
        <v>--</v>
      </c>
      <c r="R35" s="103" t="str">
        <f t="shared" si="6"/>
        <v>--</v>
      </c>
      <c r="S35" s="103" t="str">
        <f t="shared" si="7"/>
        <v>--</v>
      </c>
      <c r="T35" s="104" t="str">
        <f t="shared" si="8"/>
        <v>--</v>
      </c>
      <c r="U35" s="105" t="str">
        <f t="shared" si="9"/>
        <v>--</v>
      </c>
      <c r="V35" s="105" t="str">
        <f t="shared" si="10"/>
        <v>--</v>
      </c>
      <c r="W35" s="106" t="str">
        <f t="shared" si="11"/>
        <v>--</v>
      </c>
      <c r="X35" s="107" t="str">
        <f t="shared" si="12"/>
        <v>--</v>
      </c>
      <c r="Y35" s="108" t="str">
        <f t="shared" si="13"/>
        <v>--</v>
      </c>
      <c r="Z35" s="109" t="s">
        <v>442</v>
      </c>
      <c r="AA35" s="110">
        <f t="shared" si="14"/>
        <v>47.96958000000001</v>
      </c>
      <c r="AB35" s="111"/>
      <c r="AC35" s="1">
        <v>164870</v>
      </c>
    </row>
    <row r="36" spans="2:29" s="1" customFormat="1" ht="16.5" customHeight="1">
      <c r="B36" s="112"/>
      <c r="C36" s="81">
        <v>16</v>
      </c>
      <c r="D36" s="79" t="s">
        <v>258</v>
      </c>
      <c r="E36" s="79">
        <v>132</v>
      </c>
      <c r="F36" s="92">
        <v>87.4</v>
      </c>
      <c r="G36" s="93" t="s">
        <v>247</v>
      </c>
      <c r="H36" s="94">
        <f t="shared" si="0"/>
        <v>57.24700000000001</v>
      </c>
      <c r="I36" s="422" t="s">
        <v>500</v>
      </c>
      <c r="J36" s="422" t="s">
        <v>501</v>
      </c>
      <c r="K36" s="96">
        <f t="shared" si="1"/>
        <v>3.849999999976717</v>
      </c>
      <c r="L36" s="97">
        <f t="shared" si="2"/>
        <v>231</v>
      </c>
      <c r="M36" s="95" t="s">
        <v>444</v>
      </c>
      <c r="N36" s="99"/>
      <c r="O36" s="100">
        <f t="shared" si="3"/>
        <v>10</v>
      </c>
      <c r="P36" s="101">
        <f t="shared" si="4"/>
        <v>22.040095</v>
      </c>
      <c r="Q36" s="102" t="str">
        <f t="shared" si="5"/>
        <v>--</v>
      </c>
      <c r="R36" s="103" t="str">
        <f t="shared" si="6"/>
        <v>--</v>
      </c>
      <c r="S36" s="103" t="str">
        <f t="shared" si="7"/>
        <v>--</v>
      </c>
      <c r="T36" s="104" t="str">
        <f t="shared" si="8"/>
        <v>--</v>
      </c>
      <c r="U36" s="105" t="str">
        <f t="shared" si="9"/>
        <v>--</v>
      </c>
      <c r="V36" s="105" t="str">
        <f t="shared" si="10"/>
        <v>--</v>
      </c>
      <c r="W36" s="106" t="str">
        <f t="shared" si="11"/>
        <v>--</v>
      </c>
      <c r="X36" s="107" t="str">
        <f t="shared" si="12"/>
        <v>--</v>
      </c>
      <c r="Y36" s="108" t="str">
        <f t="shared" si="13"/>
        <v>--</v>
      </c>
      <c r="Z36" s="109" t="s">
        <v>442</v>
      </c>
      <c r="AA36" s="110">
        <f t="shared" si="14"/>
        <v>22.040095</v>
      </c>
      <c r="AB36" s="111"/>
      <c r="AC36" s="1">
        <v>164871</v>
      </c>
    </row>
    <row r="37" spans="2:29" s="1" customFormat="1" ht="16.5" customHeight="1">
      <c r="B37" s="112"/>
      <c r="C37" s="81">
        <v>17</v>
      </c>
      <c r="D37" s="79" t="s">
        <v>427</v>
      </c>
      <c r="E37" s="79">
        <v>132</v>
      </c>
      <c r="F37" s="92">
        <v>11</v>
      </c>
      <c r="G37" s="93" t="s">
        <v>247</v>
      </c>
      <c r="H37" s="94">
        <f t="shared" si="0"/>
        <v>16.375</v>
      </c>
      <c r="I37" s="422" t="s">
        <v>502</v>
      </c>
      <c r="J37" s="422" t="s">
        <v>503</v>
      </c>
      <c r="K37" s="96">
        <f t="shared" si="1"/>
        <v>7.050000000104774</v>
      </c>
      <c r="L37" s="97">
        <f t="shared" si="2"/>
        <v>423</v>
      </c>
      <c r="M37" s="95" t="s">
        <v>444</v>
      </c>
      <c r="N37" s="99"/>
      <c r="O37" s="100">
        <f t="shared" si="3"/>
        <v>10</v>
      </c>
      <c r="P37" s="101">
        <f t="shared" si="4"/>
        <v>11.544375</v>
      </c>
      <c r="Q37" s="102" t="str">
        <f t="shared" si="5"/>
        <v>--</v>
      </c>
      <c r="R37" s="103" t="str">
        <f t="shared" si="6"/>
        <v>--</v>
      </c>
      <c r="S37" s="103" t="str">
        <f t="shared" si="7"/>
        <v>--</v>
      </c>
      <c r="T37" s="104" t="str">
        <f t="shared" si="8"/>
        <v>--</v>
      </c>
      <c r="U37" s="105" t="str">
        <f t="shared" si="9"/>
        <v>--</v>
      </c>
      <c r="V37" s="105" t="str">
        <f t="shared" si="10"/>
        <v>--</v>
      </c>
      <c r="W37" s="106" t="str">
        <f t="shared" si="11"/>
        <v>--</v>
      </c>
      <c r="X37" s="107" t="str">
        <f t="shared" si="12"/>
        <v>--</v>
      </c>
      <c r="Y37" s="108" t="str">
        <f t="shared" si="13"/>
        <v>--</v>
      </c>
      <c r="Z37" s="109" t="s">
        <v>442</v>
      </c>
      <c r="AA37" s="110">
        <f t="shared" si="14"/>
        <v>11.544375</v>
      </c>
      <c r="AB37" s="111"/>
      <c r="AC37" s="1">
        <v>164872</v>
      </c>
    </row>
    <row r="38" spans="2:29" s="1" customFormat="1" ht="16.5" customHeight="1">
      <c r="B38" s="112"/>
      <c r="C38" s="81">
        <v>18</v>
      </c>
      <c r="D38" s="79" t="s">
        <v>268</v>
      </c>
      <c r="E38" s="79">
        <v>132</v>
      </c>
      <c r="F38" s="92">
        <v>102</v>
      </c>
      <c r="G38" s="93" t="s">
        <v>247</v>
      </c>
      <c r="H38" s="94">
        <f t="shared" si="0"/>
        <v>66.81</v>
      </c>
      <c r="I38" s="422" t="s">
        <v>506</v>
      </c>
      <c r="J38" s="422" t="s">
        <v>507</v>
      </c>
      <c r="K38" s="96">
        <f t="shared" si="1"/>
        <v>7.4499999998370185</v>
      </c>
      <c r="L38" s="97">
        <f t="shared" si="2"/>
        <v>447</v>
      </c>
      <c r="M38" s="95" t="s">
        <v>444</v>
      </c>
      <c r="N38" s="99"/>
      <c r="O38" s="100">
        <f t="shared" si="3"/>
        <v>10</v>
      </c>
      <c r="P38" s="101">
        <f t="shared" si="4"/>
        <v>49.773450000000004</v>
      </c>
      <c r="Q38" s="102" t="str">
        <f t="shared" si="5"/>
        <v>--</v>
      </c>
      <c r="R38" s="103" t="str">
        <f t="shared" si="6"/>
        <v>--</v>
      </c>
      <c r="S38" s="103" t="str">
        <f t="shared" si="7"/>
        <v>--</v>
      </c>
      <c r="T38" s="104" t="str">
        <f t="shared" si="8"/>
        <v>--</v>
      </c>
      <c r="U38" s="105" t="str">
        <f t="shared" si="9"/>
        <v>--</v>
      </c>
      <c r="V38" s="105" t="str">
        <f t="shared" si="10"/>
        <v>--</v>
      </c>
      <c r="W38" s="106" t="str">
        <f t="shared" si="11"/>
        <v>--</v>
      </c>
      <c r="X38" s="107" t="str">
        <f t="shared" si="12"/>
        <v>--</v>
      </c>
      <c r="Y38" s="108" t="str">
        <f t="shared" si="13"/>
        <v>--</v>
      </c>
      <c r="Z38" s="109" t="s">
        <v>442</v>
      </c>
      <c r="AA38" s="110">
        <f t="shared" si="14"/>
        <v>49.773450000000004</v>
      </c>
      <c r="AB38" s="111"/>
      <c r="AC38" s="1">
        <v>164874</v>
      </c>
    </row>
    <row r="39" spans="2:29" s="1" customFormat="1" ht="16.5" customHeight="1">
      <c r="B39" s="112"/>
      <c r="C39" s="81">
        <v>19</v>
      </c>
      <c r="D39" s="79" t="s">
        <v>255</v>
      </c>
      <c r="E39" s="79">
        <v>66</v>
      </c>
      <c r="F39" s="92">
        <v>46.8</v>
      </c>
      <c r="G39" s="93" t="s">
        <v>247</v>
      </c>
      <c r="H39" s="94">
        <f t="shared" si="0"/>
        <v>30.653999999999996</v>
      </c>
      <c r="I39" s="422" t="s">
        <v>516</v>
      </c>
      <c r="J39" s="422" t="s">
        <v>517</v>
      </c>
      <c r="K39" s="96">
        <f t="shared" si="1"/>
        <v>3.566666666592937</v>
      </c>
      <c r="L39" s="97">
        <f t="shared" si="2"/>
        <v>214</v>
      </c>
      <c r="M39" s="95" t="s">
        <v>444</v>
      </c>
      <c r="N39" s="99"/>
      <c r="O39" s="100">
        <f t="shared" si="3"/>
        <v>10</v>
      </c>
      <c r="P39" s="101">
        <f t="shared" si="4"/>
        <v>10.943477999999997</v>
      </c>
      <c r="Q39" s="102" t="str">
        <f t="shared" si="5"/>
        <v>--</v>
      </c>
      <c r="R39" s="103" t="str">
        <f t="shared" si="6"/>
        <v>--</v>
      </c>
      <c r="S39" s="103" t="str">
        <f t="shared" si="7"/>
        <v>--</v>
      </c>
      <c r="T39" s="104" t="str">
        <f t="shared" si="8"/>
        <v>--</v>
      </c>
      <c r="U39" s="105" t="str">
        <f t="shared" si="9"/>
        <v>--</v>
      </c>
      <c r="V39" s="105" t="str">
        <f t="shared" si="10"/>
        <v>--</v>
      </c>
      <c r="W39" s="106" t="str">
        <f t="shared" si="11"/>
        <v>--</v>
      </c>
      <c r="X39" s="107" t="str">
        <f t="shared" si="12"/>
        <v>--</v>
      </c>
      <c r="Y39" s="108" t="str">
        <f t="shared" si="13"/>
        <v>--</v>
      </c>
      <c r="Z39" s="109" t="s">
        <v>442</v>
      </c>
      <c r="AA39" s="110">
        <f t="shared" si="14"/>
        <v>10.943477999999997</v>
      </c>
      <c r="AB39" s="111"/>
      <c r="AC39" s="1">
        <v>164879</v>
      </c>
    </row>
    <row r="40" spans="2:29" s="1" customFormat="1" ht="16.5" customHeight="1">
      <c r="B40" s="112"/>
      <c r="C40" s="81">
        <v>20</v>
      </c>
      <c r="D40" s="79" t="s">
        <v>268</v>
      </c>
      <c r="E40" s="79">
        <v>132</v>
      </c>
      <c r="F40" s="92">
        <v>102</v>
      </c>
      <c r="G40" s="93" t="s">
        <v>247</v>
      </c>
      <c r="H40" s="94">
        <f t="shared" si="0"/>
        <v>66.81</v>
      </c>
      <c r="I40" s="422" t="s">
        <v>518</v>
      </c>
      <c r="J40" s="422" t="s">
        <v>519</v>
      </c>
      <c r="K40" s="96">
        <f t="shared" si="1"/>
        <v>6.899999999965075</v>
      </c>
      <c r="L40" s="97">
        <f t="shared" si="2"/>
        <v>414</v>
      </c>
      <c r="M40" s="95" t="s">
        <v>444</v>
      </c>
      <c r="N40" s="99"/>
      <c r="O40" s="100">
        <f t="shared" si="3"/>
        <v>10</v>
      </c>
      <c r="P40" s="101">
        <f t="shared" si="4"/>
        <v>46.09890000000001</v>
      </c>
      <c r="Q40" s="102" t="str">
        <f t="shared" si="5"/>
        <v>--</v>
      </c>
      <c r="R40" s="103" t="str">
        <f t="shared" si="6"/>
        <v>--</v>
      </c>
      <c r="S40" s="103" t="str">
        <f t="shared" si="7"/>
        <v>--</v>
      </c>
      <c r="T40" s="104" t="str">
        <f t="shared" si="8"/>
        <v>--</v>
      </c>
      <c r="U40" s="105" t="str">
        <f t="shared" si="9"/>
        <v>--</v>
      </c>
      <c r="V40" s="105" t="str">
        <f t="shared" si="10"/>
        <v>--</v>
      </c>
      <c r="W40" s="106" t="str">
        <f t="shared" si="11"/>
        <v>--</v>
      </c>
      <c r="X40" s="107" t="str">
        <f t="shared" si="12"/>
        <v>--</v>
      </c>
      <c r="Y40" s="108" t="str">
        <f t="shared" si="13"/>
        <v>--</v>
      </c>
      <c r="Z40" s="109" t="s">
        <v>442</v>
      </c>
      <c r="AA40" s="110">
        <f t="shared" si="14"/>
        <v>46.09890000000001</v>
      </c>
      <c r="AB40" s="111"/>
      <c r="AC40" s="1">
        <v>164880</v>
      </c>
    </row>
    <row r="41" spans="2:28" s="1" customFormat="1" ht="16.5" customHeight="1" thickBot="1">
      <c r="B41" s="13"/>
      <c r="C41" s="113"/>
      <c r="D41" s="345"/>
      <c r="E41" s="346"/>
      <c r="F41" s="347"/>
      <c r="G41" s="347"/>
      <c r="H41" s="115"/>
      <c r="I41" s="424"/>
      <c r="J41" s="424"/>
      <c r="K41" s="114"/>
      <c r="L41" s="114"/>
      <c r="M41" s="347"/>
      <c r="N41" s="348"/>
      <c r="O41" s="349"/>
      <c r="P41" s="350"/>
      <c r="Q41" s="351"/>
      <c r="R41" s="352"/>
      <c r="S41" s="353"/>
      <c r="T41" s="353"/>
      <c r="U41" s="354"/>
      <c r="V41" s="354"/>
      <c r="W41" s="354"/>
      <c r="X41" s="355"/>
      <c r="Y41" s="356"/>
      <c r="Z41" s="357"/>
      <c r="AA41" s="116"/>
      <c r="AB41" s="111"/>
    </row>
    <row r="42" spans="2:28" s="1" customFormat="1" ht="16.5" customHeight="1" thickBot="1" thickTop="1">
      <c r="B42" s="13"/>
      <c r="C42" s="117" t="s">
        <v>409</v>
      </c>
      <c r="D42" s="118" t="s">
        <v>383</v>
      </c>
      <c r="E42" s="119"/>
      <c r="F42" s="120"/>
      <c r="G42" s="120"/>
      <c r="H42" s="121"/>
      <c r="I42" s="121"/>
      <c r="J42" s="121"/>
      <c r="K42" s="121"/>
      <c r="L42" s="121"/>
      <c r="M42" s="121"/>
      <c r="N42" s="122"/>
      <c r="O42" s="122"/>
      <c r="P42" s="123">
        <f aca="true" t="shared" si="15" ref="P42:Y42">SUM(P19:P41)</f>
        <v>1017.4829604999999</v>
      </c>
      <c r="Q42" s="124">
        <f t="shared" si="15"/>
        <v>0</v>
      </c>
      <c r="R42" s="125">
        <f t="shared" si="15"/>
        <v>0</v>
      </c>
      <c r="S42" s="125">
        <f t="shared" si="15"/>
        <v>0</v>
      </c>
      <c r="T42" s="125">
        <f t="shared" si="15"/>
        <v>0</v>
      </c>
      <c r="U42" s="126">
        <f t="shared" si="15"/>
        <v>0</v>
      </c>
      <c r="V42" s="126">
        <f t="shared" si="15"/>
        <v>0</v>
      </c>
      <c r="W42" s="126">
        <f t="shared" si="15"/>
        <v>0</v>
      </c>
      <c r="X42" s="127">
        <f t="shared" si="15"/>
        <v>0</v>
      </c>
      <c r="Y42" s="128">
        <f t="shared" si="15"/>
        <v>0</v>
      </c>
      <c r="Z42" s="129"/>
      <c r="AA42" s="130">
        <f>ROUND(SUM(AA19:AA41),2)</f>
        <v>1017.48</v>
      </c>
      <c r="AB42" s="131"/>
    </row>
    <row r="43" spans="2:28" s="132" customFormat="1" ht="9.75" thickTop="1">
      <c r="B43" s="133"/>
      <c r="C43" s="134"/>
      <c r="D43" s="135" t="s">
        <v>384</v>
      </c>
      <c r="E43" s="136"/>
      <c r="F43" s="137"/>
      <c r="G43" s="137"/>
      <c r="H43" s="138"/>
      <c r="I43" s="138"/>
      <c r="J43" s="138"/>
      <c r="K43" s="138"/>
      <c r="L43" s="138"/>
      <c r="M43" s="138"/>
      <c r="N43" s="139"/>
      <c r="O43" s="139"/>
      <c r="P43" s="140"/>
      <c r="Q43" s="140"/>
      <c r="R43" s="141"/>
      <c r="S43" s="141"/>
      <c r="T43" s="142"/>
      <c r="U43" s="142"/>
      <c r="V43" s="142"/>
      <c r="W43" s="142"/>
      <c r="X43" s="142"/>
      <c r="Y43" s="142"/>
      <c r="Z43" s="142"/>
      <c r="AA43" s="143"/>
      <c r="AB43" s="144"/>
    </row>
    <row r="44" spans="2:28" s="1" customFormat="1" ht="16.5" customHeight="1" thickBot="1"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7"/>
    </row>
    <row r="45" spans="2:28" ht="13.5" thickTop="1">
      <c r="B45" s="148"/>
      <c r="AB45" s="148"/>
    </row>
    <row r="90" ht="12.75">
      <c r="B90" s="148"/>
    </row>
  </sheetData>
  <printOptions/>
  <pageMargins left="0.5905511811023623" right="0.1968503937007874" top="0.7874015748031497" bottom="0.7874015748031497" header="0.5118110236220472" footer="0.5118110236220472"/>
  <pageSetup fitToHeight="1" fitToWidth="1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C90"/>
  <sheetViews>
    <sheetView zoomScale="75" zoomScaleNormal="75" workbookViewId="0" topLeftCell="A1">
      <selection activeCell="E14" sqref="E14:E16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45.7109375" style="5" customWidth="1"/>
    <col min="5" max="5" width="8.7109375" style="5" customWidth="1"/>
    <col min="6" max="6" width="9.7109375" style="5" customWidth="1"/>
    <col min="7" max="7" width="7.421875" style="5" customWidth="1"/>
    <col min="8" max="8" width="5.7109375" style="5" hidden="1" customWidth="1"/>
    <col min="9" max="10" width="15.7109375" style="5" customWidth="1"/>
    <col min="11" max="13" width="9.7109375" style="5" customWidth="1"/>
    <col min="14" max="14" width="8.7109375" style="5" customWidth="1"/>
    <col min="15" max="15" width="13.421875" style="5" hidden="1" customWidth="1"/>
    <col min="16" max="17" width="14.7109375" style="5" hidden="1" customWidth="1"/>
    <col min="18" max="18" width="15.421875" style="5" hidden="1" customWidth="1"/>
    <col min="19" max="19" width="13.8515625" style="5" hidden="1" customWidth="1"/>
    <col min="20" max="25" width="14.00390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32" width="11.421875" style="5" customWidth="1"/>
    <col min="33" max="35" width="11.28125" style="5" customWidth="1"/>
    <col min="36" max="16384" width="11.421875" style="5" customWidth="1"/>
  </cols>
  <sheetData>
    <row r="1" s="3" customFormat="1" ht="29.25" customHeight="1">
      <c r="AB1" s="326"/>
    </row>
    <row r="2" spans="2:28" s="3" customFormat="1" ht="26.25">
      <c r="B2" s="16" t="str">
        <f>'tot-0603'!B2</f>
        <v>ANEXO IV a la Resolución E.N.R.E.  N°                    /2008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" s="9" customFormat="1" ht="11.25">
      <c r="A4" s="18" t="s">
        <v>355</v>
      </c>
      <c r="B4" s="18"/>
    </row>
    <row r="5" spans="1:2" s="9" customFormat="1" ht="11.25">
      <c r="A5" s="18" t="s">
        <v>356</v>
      </c>
      <c r="B5" s="18"/>
    </row>
    <row r="6" s="1" customFormat="1" ht="16.5" customHeight="1" thickBot="1"/>
    <row r="7" spans="2:28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2:28" s="22" customFormat="1" ht="20.25">
      <c r="B8" s="23"/>
      <c r="D8" s="24" t="s">
        <v>357</v>
      </c>
      <c r="E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6"/>
    </row>
    <row r="9" spans="2:28" s="1" customFormat="1" ht="16.5" customHeight="1">
      <c r="B9" s="13"/>
      <c r="D9" s="27"/>
      <c r="E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4"/>
    </row>
    <row r="10" spans="2:28" s="22" customFormat="1" ht="20.25">
      <c r="B10" s="23"/>
      <c r="D10" s="24" t="s">
        <v>358</v>
      </c>
      <c r="E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</row>
    <row r="11" spans="2:28" s="1" customFormat="1" ht="16.5" customHeight="1">
      <c r="B11" s="13"/>
      <c r="C11" s="27"/>
      <c r="E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4"/>
    </row>
    <row r="12" spans="2:28" s="10" customFormat="1" ht="19.5">
      <c r="B12" s="11" t="str">
        <f>+'tot-0603'!B14</f>
        <v>Desde el 01 al 31 de marzo de 2006</v>
      </c>
      <c r="C12" s="28"/>
      <c r="D12" s="12"/>
      <c r="E12" s="12"/>
      <c r="F12" s="29"/>
      <c r="G12" s="29"/>
      <c r="H12" s="30"/>
      <c r="I12" s="29"/>
      <c r="J12" s="30"/>
      <c r="K12" s="30"/>
      <c r="L12" s="30"/>
      <c r="M12" s="30"/>
      <c r="N12" s="30"/>
      <c r="O12" s="3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31"/>
    </row>
    <row r="13" spans="2:28" s="1" customFormat="1" ht="16.5" customHeight="1" thickBot="1">
      <c r="B13" s="13"/>
      <c r="C13" s="7"/>
      <c r="D13" s="7"/>
      <c r="E13" s="32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4"/>
    </row>
    <row r="14" spans="2:28" s="1" customFormat="1" ht="16.5" customHeight="1" thickBot="1" thickTop="1">
      <c r="B14" s="13"/>
      <c r="C14" s="7"/>
      <c r="D14" s="35" t="s">
        <v>359</v>
      </c>
      <c r="E14" s="36">
        <v>68.545</v>
      </c>
      <c r="F14" s="37"/>
      <c r="G14" s="38"/>
      <c r="H14" s="34"/>
      <c r="I14" s="34"/>
      <c r="J14" s="39" t="s">
        <v>360</v>
      </c>
      <c r="K14" s="40">
        <f>150*'tot-0603'!B13</f>
        <v>150</v>
      </c>
      <c r="L14" s="41" t="str">
        <f>IF(K14=150," ",IF(K14=300,"Coeficiente duplicado por tasa de falla &gt;4 Sal. x año/100 km.","REVISAR COEFICIENTE"))</f>
        <v> </v>
      </c>
      <c r="M14" s="34"/>
      <c r="N14" s="34"/>
      <c r="O14" s="3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4"/>
    </row>
    <row r="15" spans="2:28" s="1" customFormat="1" ht="16.5" customHeight="1" thickBot="1" thickTop="1">
      <c r="B15" s="13"/>
      <c r="C15" s="7"/>
      <c r="D15" s="35" t="s">
        <v>361</v>
      </c>
      <c r="E15" s="36">
        <v>65.5</v>
      </c>
      <c r="F15" s="42"/>
      <c r="G15" s="43"/>
      <c r="H15" s="7"/>
      <c r="I15" s="44"/>
      <c r="J15" s="39" t="s">
        <v>362</v>
      </c>
      <c r="K15" s="40">
        <f>50*'tot-0603'!B13</f>
        <v>50</v>
      </c>
      <c r="L15" s="41" t="str">
        <f>IF(K15=50," ",IF(K15=100,"Coeficiente duplicado por tasa de falla &gt;4 Sal. x año/100 km.","REVISAR COEFICIENTE"))</f>
        <v> 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4"/>
    </row>
    <row r="16" spans="2:28" s="1" customFormat="1" ht="16.5" customHeight="1" thickBot="1" thickTop="1">
      <c r="B16" s="13"/>
      <c r="C16" s="7"/>
      <c r="D16" s="35" t="s">
        <v>363</v>
      </c>
      <c r="E16" s="36">
        <v>65.5</v>
      </c>
      <c r="F16" s="42"/>
      <c r="G16" s="43"/>
      <c r="H16" s="7"/>
      <c r="I16" s="7"/>
      <c r="J16" s="39" t="s">
        <v>364</v>
      </c>
      <c r="K16" s="40">
        <f>10*'tot-0603'!B13</f>
        <v>10</v>
      </c>
      <c r="L16" s="41" t="str">
        <f>IF(K16=10," ",IF(K16=20,"Coeficiente duplicado por tasa de falla &gt;4 Sal. x año/100 km.","REVISAR COEFICIENTE"))</f>
        <v> 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4"/>
    </row>
    <row r="17" spans="2:28" s="1" customFormat="1" ht="16.5" customHeight="1" thickBot="1" thickTop="1">
      <c r="B17" s="13"/>
      <c r="C17" s="7"/>
      <c r="D17" s="7"/>
      <c r="E17" s="7"/>
      <c r="F17" s="7"/>
      <c r="G17" s="7"/>
      <c r="H17" s="7"/>
      <c r="I17" s="4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4"/>
    </row>
    <row r="18" spans="2:28" s="46" customFormat="1" ht="34.5" customHeight="1" thickBot="1" thickTop="1">
      <c r="B18" s="47"/>
      <c r="C18" s="48" t="s">
        <v>365</v>
      </c>
      <c r="D18" s="49" t="s">
        <v>245</v>
      </c>
      <c r="E18" s="50" t="s">
        <v>366</v>
      </c>
      <c r="F18" s="50" t="s">
        <v>367</v>
      </c>
      <c r="G18" s="50" t="s">
        <v>246</v>
      </c>
      <c r="H18" s="51" t="s">
        <v>368</v>
      </c>
      <c r="I18" s="49" t="s">
        <v>369</v>
      </c>
      <c r="J18" s="49" t="s">
        <v>370</v>
      </c>
      <c r="K18" s="50" t="s">
        <v>371</v>
      </c>
      <c r="L18" s="50" t="s">
        <v>372</v>
      </c>
      <c r="M18" s="50" t="s">
        <v>408</v>
      </c>
      <c r="N18" s="50" t="s">
        <v>373</v>
      </c>
      <c r="O18" s="52" t="s">
        <v>374</v>
      </c>
      <c r="P18" s="53" t="s">
        <v>375</v>
      </c>
      <c r="Q18" s="54" t="s">
        <v>376</v>
      </c>
      <c r="R18" s="55" t="s">
        <v>377</v>
      </c>
      <c r="S18" s="56"/>
      <c r="T18" s="57"/>
      <c r="U18" s="58" t="s">
        <v>378</v>
      </c>
      <c r="V18" s="59"/>
      <c r="W18" s="60"/>
      <c r="X18" s="61" t="s">
        <v>379</v>
      </c>
      <c r="Y18" s="62" t="s">
        <v>380</v>
      </c>
      <c r="Z18" s="63" t="s">
        <v>381</v>
      </c>
      <c r="AA18" s="63" t="s">
        <v>382</v>
      </c>
      <c r="AB18" s="64"/>
    </row>
    <row r="19" spans="2:28" s="1" customFormat="1" ht="16.5" customHeight="1" thickTop="1">
      <c r="B19" s="13"/>
      <c r="C19" s="65"/>
      <c r="D19" s="66" t="s">
        <v>222</v>
      </c>
      <c r="E19" s="65"/>
      <c r="F19" s="65"/>
      <c r="G19" s="65"/>
      <c r="H19" s="67"/>
      <c r="I19" s="420"/>
      <c r="J19" s="421"/>
      <c r="K19" s="68"/>
      <c r="L19" s="68"/>
      <c r="M19" s="65"/>
      <c r="N19" s="65"/>
      <c r="O19" s="69"/>
      <c r="P19" s="70"/>
      <c r="Q19" s="71"/>
      <c r="R19" s="72"/>
      <c r="S19" s="73"/>
      <c r="T19" s="73"/>
      <c r="U19" s="74"/>
      <c r="V19" s="74"/>
      <c r="W19" s="74"/>
      <c r="X19" s="75"/>
      <c r="Y19" s="76"/>
      <c r="Z19" s="65"/>
      <c r="AA19" s="77">
        <f>ROUND('LI-0603'!AA42,2)</f>
        <v>1017.48</v>
      </c>
      <c r="AB19" s="14"/>
    </row>
    <row r="20" spans="2:28" s="1" customFormat="1" ht="16.5" customHeight="1">
      <c r="B20" s="13"/>
      <c r="C20" s="78"/>
      <c r="D20" s="79"/>
      <c r="E20" s="79"/>
      <c r="F20" s="78"/>
      <c r="G20" s="78"/>
      <c r="H20" s="80"/>
      <c r="I20" s="422"/>
      <c r="J20" s="423"/>
      <c r="K20" s="82"/>
      <c r="L20" s="82"/>
      <c r="M20" s="78"/>
      <c r="N20" s="78"/>
      <c r="O20" s="83"/>
      <c r="P20" s="84"/>
      <c r="Q20" s="85"/>
      <c r="R20" s="86"/>
      <c r="S20" s="87"/>
      <c r="T20" s="87"/>
      <c r="U20" s="88"/>
      <c r="V20" s="88"/>
      <c r="W20" s="88"/>
      <c r="X20" s="89"/>
      <c r="Y20" s="90"/>
      <c r="Z20" s="78"/>
      <c r="AA20" s="91"/>
      <c r="AB20" s="14"/>
    </row>
    <row r="21" spans="2:29" s="1" customFormat="1" ht="16.5" customHeight="1">
      <c r="B21" s="13"/>
      <c r="C21" s="81">
        <v>21</v>
      </c>
      <c r="D21" s="79" t="s">
        <v>272</v>
      </c>
      <c r="E21" s="79">
        <v>132</v>
      </c>
      <c r="F21" s="92">
        <v>22.1</v>
      </c>
      <c r="G21" s="93" t="s">
        <v>247</v>
      </c>
      <c r="H21" s="94">
        <f aca="true" t="shared" si="0" ref="H21:H40">IF(E21=220,$E$14,IF(E21=132,$E$15,$E$16))*IF(F21&gt;25,F21,25)/100</f>
        <v>16.375</v>
      </c>
      <c r="I21" s="422" t="s">
        <v>520</v>
      </c>
      <c r="J21" s="422" t="s">
        <v>521</v>
      </c>
      <c r="K21" s="96">
        <f aca="true" t="shared" si="1" ref="K21:K40">IF(D21="","",(J21-I21)*24)</f>
        <v>5.71666666661622</v>
      </c>
      <c r="L21" s="97">
        <f aca="true" t="shared" si="2" ref="L21:L40">IF(D21="","",ROUND((J21-I21)*24*60,0))</f>
        <v>343</v>
      </c>
      <c r="M21" s="98" t="s">
        <v>444</v>
      </c>
      <c r="N21" s="99"/>
      <c r="O21" s="100">
        <f aca="true" t="shared" si="3" ref="O21:O40">IF(G21="A",$K$14,IF(G21="B",$K$15,$K$16))</f>
        <v>10</v>
      </c>
      <c r="P21" s="101">
        <f aca="true" t="shared" si="4" ref="P21:P40">IF(M21="P",ROUND(L21/60,2)*H21*O21*0.01,"--")</f>
        <v>9.366499999999998</v>
      </c>
      <c r="Q21" s="102" t="str">
        <f aca="true" t="shared" si="5" ref="Q21:Q40">IF(M21="RP",ROUND(L21/60,2)*H21*O21*0.01*N21/100,"--")</f>
        <v>--</v>
      </c>
      <c r="R21" s="103" t="str">
        <f aca="true" t="shared" si="6" ref="R21:R40">IF(M21="F",H21*O21,"--")</f>
        <v>--</v>
      </c>
      <c r="S21" s="103" t="str">
        <f aca="true" t="shared" si="7" ref="S21:S40">IF(AND(L21&gt;10,M21="F"),H21*O21*IF(L21&gt;180,3,ROUND((L21)/60,2)),"--")</f>
        <v>--</v>
      </c>
      <c r="T21" s="104" t="str">
        <f aca="true" t="shared" si="8" ref="T21:T40">IF(AND(M21="F",L21&gt;180),(ROUND(L21/60,2)-3)*H21*O21*0.1,"--")</f>
        <v>--</v>
      </c>
      <c r="U21" s="105" t="str">
        <f aca="true" t="shared" si="9" ref="U21:U40">IF(M21="R",H21*O21*N21/100,"--")</f>
        <v>--</v>
      </c>
      <c r="V21" s="105" t="str">
        <f aca="true" t="shared" si="10" ref="V21:V40">IF(AND(L21&gt;10,M21="R"),O21*H21*N21/100*IF(L21&gt;180,3,ROUND((L21)/60,2)),"--")</f>
        <v>--</v>
      </c>
      <c r="W21" s="106" t="str">
        <f aca="true" t="shared" si="11" ref="W21:W40">IF(AND(M21="R",L21&gt;180),(ROUND(L21/60,2)-3)*H21*O21*0.1*N21/100,"--")</f>
        <v>--</v>
      </c>
      <c r="X21" s="107" t="str">
        <f aca="true" t="shared" si="12" ref="X21:X40">IF(M21="RF",ROUND(L21/60,2)*H21*O21*0.1,"--")</f>
        <v>--</v>
      </c>
      <c r="Y21" s="108" t="str">
        <f aca="true" t="shared" si="13" ref="Y21:Y40">IF(M21="RR",ROUND(L21/60,2)*H21*O21*0.1*N21/100,"--")</f>
        <v>--</v>
      </c>
      <c r="Z21" s="109" t="s">
        <v>442</v>
      </c>
      <c r="AA21" s="110">
        <f aca="true" t="shared" si="14" ref="AA21:AA40">IF(D21="","",SUM(P21:Y21)*IF(Z21="SI",1,2))</f>
        <v>9.366499999999998</v>
      </c>
      <c r="AB21" s="111"/>
      <c r="AC21" s="1">
        <v>164881</v>
      </c>
    </row>
    <row r="22" spans="2:29" s="1" customFormat="1" ht="16.5" customHeight="1">
      <c r="B22" s="13"/>
      <c r="C22" s="81">
        <v>22</v>
      </c>
      <c r="D22" s="79" t="s">
        <v>255</v>
      </c>
      <c r="E22" s="79">
        <v>66</v>
      </c>
      <c r="F22" s="92">
        <v>46.8</v>
      </c>
      <c r="G22" s="93" t="s">
        <v>247</v>
      </c>
      <c r="H22" s="94">
        <f t="shared" si="0"/>
        <v>30.653999999999996</v>
      </c>
      <c r="I22" s="422" t="s">
        <v>522</v>
      </c>
      <c r="J22" s="422" t="s">
        <v>523</v>
      </c>
      <c r="K22" s="96">
        <f t="shared" si="1"/>
        <v>4.583333333430346</v>
      </c>
      <c r="L22" s="97">
        <f t="shared" si="2"/>
        <v>275</v>
      </c>
      <c r="M22" s="98" t="s">
        <v>444</v>
      </c>
      <c r="N22" s="99"/>
      <c r="O22" s="100">
        <f t="shared" si="3"/>
        <v>10</v>
      </c>
      <c r="P22" s="101">
        <f t="shared" si="4"/>
        <v>14.039532</v>
      </c>
      <c r="Q22" s="102" t="str">
        <f t="shared" si="5"/>
        <v>--</v>
      </c>
      <c r="R22" s="103" t="str">
        <f t="shared" si="6"/>
        <v>--</v>
      </c>
      <c r="S22" s="103" t="str">
        <f t="shared" si="7"/>
        <v>--</v>
      </c>
      <c r="T22" s="104" t="str">
        <f t="shared" si="8"/>
        <v>--</v>
      </c>
      <c r="U22" s="105" t="str">
        <f t="shared" si="9"/>
        <v>--</v>
      </c>
      <c r="V22" s="105" t="str">
        <f t="shared" si="10"/>
        <v>--</v>
      </c>
      <c r="W22" s="106" t="str">
        <f t="shared" si="11"/>
        <v>--</v>
      </c>
      <c r="X22" s="107" t="str">
        <f t="shared" si="12"/>
        <v>--</v>
      </c>
      <c r="Y22" s="108" t="str">
        <f t="shared" si="13"/>
        <v>--</v>
      </c>
      <c r="Z22" s="109" t="s">
        <v>442</v>
      </c>
      <c r="AA22" s="110">
        <f t="shared" si="14"/>
        <v>14.039532</v>
      </c>
      <c r="AB22" s="111"/>
      <c r="AC22" s="1">
        <v>164882</v>
      </c>
    </row>
    <row r="23" spans="2:29" s="1" customFormat="1" ht="16.5" customHeight="1">
      <c r="B23" s="13"/>
      <c r="C23" s="81">
        <v>23</v>
      </c>
      <c r="D23" s="79" t="s">
        <v>268</v>
      </c>
      <c r="E23" s="79">
        <v>132</v>
      </c>
      <c r="F23" s="92">
        <v>102</v>
      </c>
      <c r="G23" s="93" t="s">
        <v>247</v>
      </c>
      <c r="H23" s="94">
        <f t="shared" si="0"/>
        <v>66.81</v>
      </c>
      <c r="I23" s="422" t="s">
        <v>528</v>
      </c>
      <c r="J23" s="422" t="s">
        <v>529</v>
      </c>
      <c r="K23" s="96">
        <f t="shared" si="1"/>
        <v>3.916666666686069</v>
      </c>
      <c r="L23" s="97">
        <f t="shared" si="2"/>
        <v>235</v>
      </c>
      <c r="M23" s="98" t="s">
        <v>444</v>
      </c>
      <c r="N23" s="99"/>
      <c r="O23" s="100">
        <f t="shared" si="3"/>
        <v>10</v>
      </c>
      <c r="P23" s="101">
        <f t="shared" si="4"/>
        <v>26.189519999999998</v>
      </c>
      <c r="Q23" s="102" t="str">
        <f t="shared" si="5"/>
        <v>--</v>
      </c>
      <c r="R23" s="103" t="str">
        <f t="shared" si="6"/>
        <v>--</v>
      </c>
      <c r="S23" s="103" t="str">
        <f t="shared" si="7"/>
        <v>--</v>
      </c>
      <c r="T23" s="104" t="str">
        <f t="shared" si="8"/>
        <v>--</v>
      </c>
      <c r="U23" s="105" t="str">
        <f t="shared" si="9"/>
        <v>--</v>
      </c>
      <c r="V23" s="105" t="str">
        <f t="shared" si="10"/>
        <v>--</v>
      </c>
      <c r="W23" s="106" t="str">
        <f t="shared" si="11"/>
        <v>--</v>
      </c>
      <c r="X23" s="107" t="str">
        <f t="shared" si="12"/>
        <v>--</v>
      </c>
      <c r="Y23" s="108" t="str">
        <f t="shared" si="13"/>
        <v>--</v>
      </c>
      <c r="Z23" s="109" t="s">
        <v>442</v>
      </c>
      <c r="AA23" s="110">
        <f t="shared" si="14"/>
        <v>26.189519999999998</v>
      </c>
      <c r="AB23" s="111"/>
      <c r="AC23" s="1">
        <v>164949</v>
      </c>
    </row>
    <row r="24" spans="2:29" s="1" customFormat="1" ht="16.5" customHeight="1">
      <c r="B24" s="13"/>
      <c r="C24" s="81">
        <v>24</v>
      </c>
      <c r="D24" s="79" t="s">
        <v>255</v>
      </c>
      <c r="E24" s="79">
        <v>66</v>
      </c>
      <c r="F24" s="92">
        <v>46.8</v>
      </c>
      <c r="G24" s="93" t="s">
        <v>247</v>
      </c>
      <c r="H24" s="94">
        <f t="shared" si="0"/>
        <v>30.653999999999996</v>
      </c>
      <c r="I24" s="422" t="s">
        <v>532</v>
      </c>
      <c r="J24" s="422" t="s">
        <v>533</v>
      </c>
      <c r="K24" s="96">
        <f t="shared" si="1"/>
        <v>4.666666666686069</v>
      </c>
      <c r="L24" s="97">
        <f t="shared" si="2"/>
        <v>280</v>
      </c>
      <c r="M24" s="98" t="s">
        <v>444</v>
      </c>
      <c r="N24" s="99"/>
      <c r="O24" s="100">
        <f t="shared" si="3"/>
        <v>10</v>
      </c>
      <c r="P24" s="101">
        <f t="shared" si="4"/>
        <v>14.315417999999998</v>
      </c>
      <c r="Q24" s="102" t="str">
        <f t="shared" si="5"/>
        <v>--</v>
      </c>
      <c r="R24" s="103" t="str">
        <f t="shared" si="6"/>
        <v>--</v>
      </c>
      <c r="S24" s="103" t="str">
        <f t="shared" si="7"/>
        <v>--</v>
      </c>
      <c r="T24" s="104" t="str">
        <f t="shared" si="8"/>
        <v>--</v>
      </c>
      <c r="U24" s="105" t="str">
        <f t="shared" si="9"/>
        <v>--</v>
      </c>
      <c r="V24" s="105" t="str">
        <f t="shared" si="10"/>
        <v>--</v>
      </c>
      <c r="W24" s="106" t="str">
        <f t="shared" si="11"/>
        <v>--</v>
      </c>
      <c r="X24" s="107" t="str">
        <f t="shared" si="12"/>
        <v>--</v>
      </c>
      <c r="Y24" s="108" t="str">
        <f t="shared" si="13"/>
        <v>--</v>
      </c>
      <c r="Z24" s="109" t="s">
        <v>442</v>
      </c>
      <c r="AA24" s="110">
        <f t="shared" si="14"/>
        <v>14.315417999999998</v>
      </c>
      <c r="AB24" s="111"/>
      <c r="AC24" s="1">
        <v>164947</v>
      </c>
    </row>
    <row r="25" spans="2:29" s="1" customFormat="1" ht="16.5" customHeight="1">
      <c r="B25" s="13"/>
      <c r="C25" s="81">
        <v>25</v>
      </c>
      <c r="D25" s="79" t="s">
        <v>430</v>
      </c>
      <c r="E25" s="79">
        <v>132</v>
      </c>
      <c r="F25" s="92">
        <v>23.5</v>
      </c>
      <c r="G25" s="93" t="s">
        <v>247</v>
      </c>
      <c r="H25" s="94">
        <f t="shared" si="0"/>
        <v>16.375</v>
      </c>
      <c r="I25" s="422" t="s">
        <v>540</v>
      </c>
      <c r="J25" s="422" t="s">
        <v>541</v>
      </c>
      <c r="K25" s="96">
        <f t="shared" si="1"/>
        <v>2.900000000023283</v>
      </c>
      <c r="L25" s="97">
        <f t="shared" si="2"/>
        <v>174</v>
      </c>
      <c r="M25" s="98" t="s">
        <v>444</v>
      </c>
      <c r="N25" s="99"/>
      <c r="O25" s="100">
        <f t="shared" si="3"/>
        <v>10</v>
      </c>
      <c r="P25" s="101">
        <f t="shared" si="4"/>
        <v>4.74875</v>
      </c>
      <c r="Q25" s="102" t="str">
        <f t="shared" si="5"/>
        <v>--</v>
      </c>
      <c r="R25" s="103" t="str">
        <f t="shared" si="6"/>
        <v>--</v>
      </c>
      <c r="S25" s="103" t="str">
        <f t="shared" si="7"/>
        <v>--</v>
      </c>
      <c r="T25" s="104" t="str">
        <f t="shared" si="8"/>
        <v>--</v>
      </c>
      <c r="U25" s="105" t="str">
        <f t="shared" si="9"/>
        <v>--</v>
      </c>
      <c r="V25" s="105" t="str">
        <f t="shared" si="10"/>
        <v>--</v>
      </c>
      <c r="W25" s="106" t="str">
        <f t="shared" si="11"/>
        <v>--</v>
      </c>
      <c r="X25" s="107" t="str">
        <f t="shared" si="12"/>
        <v>--</v>
      </c>
      <c r="Y25" s="108" t="str">
        <f t="shared" si="13"/>
        <v>--</v>
      </c>
      <c r="Z25" s="109" t="s">
        <v>442</v>
      </c>
      <c r="AA25" s="110">
        <f t="shared" si="14"/>
        <v>4.74875</v>
      </c>
      <c r="AB25" s="111"/>
      <c r="AC25" s="1">
        <v>164943</v>
      </c>
    </row>
    <row r="26" spans="2:29" s="1" customFormat="1" ht="16.5" customHeight="1">
      <c r="B26" s="13"/>
      <c r="C26" s="81">
        <v>26</v>
      </c>
      <c r="D26" s="79" t="s">
        <v>257</v>
      </c>
      <c r="E26" s="79">
        <v>132</v>
      </c>
      <c r="F26" s="92">
        <v>47.6</v>
      </c>
      <c r="G26" s="93" t="s">
        <v>247</v>
      </c>
      <c r="H26" s="94">
        <f t="shared" si="0"/>
        <v>31.178</v>
      </c>
      <c r="I26" s="422" t="s">
        <v>552</v>
      </c>
      <c r="J26" s="422" t="s">
        <v>553</v>
      </c>
      <c r="K26" s="96">
        <f t="shared" si="1"/>
        <v>2.083333333313931</v>
      </c>
      <c r="L26" s="97">
        <f t="shared" si="2"/>
        <v>125</v>
      </c>
      <c r="M26" s="95" t="s">
        <v>444</v>
      </c>
      <c r="N26" s="99"/>
      <c r="O26" s="100">
        <f t="shared" si="3"/>
        <v>10</v>
      </c>
      <c r="P26" s="101">
        <f t="shared" si="4"/>
        <v>6.485024</v>
      </c>
      <c r="Q26" s="102" t="str">
        <f t="shared" si="5"/>
        <v>--</v>
      </c>
      <c r="R26" s="103" t="str">
        <f t="shared" si="6"/>
        <v>--</v>
      </c>
      <c r="S26" s="103" t="str">
        <f t="shared" si="7"/>
        <v>--</v>
      </c>
      <c r="T26" s="104" t="str">
        <f t="shared" si="8"/>
        <v>--</v>
      </c>
      <c r="U26" s="105" t="str">
        <f t="shared" si="9"/>
        <v>--</v>
      </c>
      <c r="V26" s="105" t="str">
        <f t="shared" si="10"/>
        <v>--</v>
      </c>
      <c r="W26" s="106" t="str">
        <f t="shared" si="11"/>
        <v>--</v>
      </c>
      <c r="X26" s="107" t="str">
        <f t="shared" si="12"/>
        <v>--</v>
      </c>
      <c r="Y26" s="108" t="str">
        <f t="shared" si="13"/>
        <v>--</v>
      </c>
      <c r="Z26" s="109" t="s">
        <v>442</v>
      </c>
      <c r="AA26" s="110">
        <f t="shared" si="14"/>
        <v>6.485024</v>
      </c>
      <c r="AB26" s="111"/>
      <c r="AC26" s="1">
        <v>165090</v>
      </c>
    </row>
    <row r="27" spans="2:29" s="1" customFormat="1" ht="16.5" customHeight="1">
      <c r="B27" s="13"/>
      <c r="C27" s="81">
        <v>27</v>
      </c>
      <c r="D27" s="79" t="s">
        <v>429</v>
      </c>
      <c r="E27" s="79">
        <v>132</v>
      </c>
      <c r="F27" s="92">
        <v>58</v>
      </c>
      <c r="G27" s="93" t="s">
        <v>247</v>
      </c>
      <c r="H27" s="94">
        <f t="shared" si="0"/>
        <v>37.99</v>
      </c>
      <c r="I27" s="422" t="s">
        <v>557</v>
      </c>
      <c r="J27" s="422" t="s">
        <v>558</v>
      </c>
      <c r="K27" s="96">
        <f t="shared" si="1"/>
        <v>5.966666666732635</v>
      </c>
      <c r="L27" s="97">
        <f t="shared" si="2"/>
        <v>358</v>
      </c>
      <c r="M27" s="95" t="s">
        <v>441</v>
      </c>
      <c r="N27" s="99"/>
      <c r="O27" s="100">
        <f t="shared" si="3"/>
        <v>10</v>
      </c>
      <c r="P27" s="101" t="str">
        <f t="shared" si="4"/>
        <v>--</v>
      </c>
      <c r="Q27" s="102" t="str">
        <f t="shared" si="5"/>
        <v>--</v>
      </c>
      <c r="R27" s="103">
        <f t="shared" si="6"/>
        <v>379.90000000000003</v>
      </c>
      <c r="S27" s="103">
        <f t="shared" si="7"/>
        <v>1139.7</v>
      </c>
      <c r="T27" s="104">
        <f t="shared" si="8"/>
        <v>112.8303</v>
      </c>
      <c r="U27" s="105" t="str">
        <f t="shared" si="9"/>
        <v>--</v>
      </c>
      <c r="V27" s="105" t="str">
        <f t="shared" si="10"/>
        <v>--</v>
      </c>
      <c r="W27" s="106" t="str">
        <f t="shared" si="11"/>
        <v>--</v>
      </c>
      <c r="X27" s="107" t="str">
        <f t="shared" si="12"/>
        <v>--</v>
      </c>
      <c r="Y27" s="108" t="str">
        <f t="shared" si="13"/>
        <v>--</v>
      </c>
      <c r="Z27" s="109" t="s">
        <v>442</v>
      </c>
      <c r="AA27" s="110">
        <f t="shared" si="14"/>
        <v>1632.4303000000002</v>
      </c>
      <c r="AB27" s="111"/>
      <c r="AC27" s="1">
        <v>165101</v>
      </c>
    </row>
    <row r="28" spans="2:29" s="1" customFormat="1" ht="16.5" customHeight="1">
      <c r="B28" s="13"/>
      <c r="C28" s="81">
        <v>28</v>
      </c>
      <c r="D28" s="79" t="s">
        <v>423</v>
      </c>
      <c r="E28" s="79">
        <v>132</v>
      </c>
      <c r="F28" s="92">
        <v>5.85</v>
      </c>
      <c r="G28" s="93" t="s">
        <v>247</v>
      </c>
      <c r="H28" s="94">
        <f t="shared" si="0"/>
        <v>16.375</v>
      </c>
      <c r="I28" s="422" t="s">
        <v>559</v>
      </c>
      <c r="J28" s="422" t="s">
        <v>560</v>
      </c>
      <c r="K28" s="96">
        <f t="shared" si="1"/>
        <v>1.7500000001164153</v>
      </c>
      <c r="L28" s="97">
        <f t="shared" si="2"/>
        <v>105</v>
      </c>
      <c r="M28" s="95" t="s">
        <v>441</v>
      </c>
      <c r="N28" s="99"/>
      <c r="O28" s="100">
        <f t="shared" si="3"/>
        <v>10</v>
      </c>
      <c r="P28" s="101" t="str">
        <f t="shared" si="4"/>
        <v>--</v>
      </c>
      <c r="Q28" s="102" t="str">
        <f t="shared" si="5"/>
        <v>--</v>
      </c>
      <c r="R28" s="103">
        <f t="shared" si="6"/>
        <v>163.75</v>
      </c>
      <c r="S28" s="103">
        <f t="shared" si="7"/>
        <v>286.5625</v>
      </c>
      <c r="T28" s="104" t="str">
        <f t="shared" si="8"/>
        <v>--</v>
      </c>
      <c r="U28" s="105" t="str">
        <f t="shared" si="9"/>
        <v>--</v>
      </c>
      <c r="V28" s="105" t="str">
        <f t="shared" si="10"/>
        <v>--</v>
      </c>
      <c r="W28" s="106" t="str">
        <f t="shared" si="11"/>
        <v>--</v>
      </c>
      <c r="X28" s="107" t="str">
        <f t="shared" si="12"/>
        <v>--</v>
      </c>
      <c r="Y28" s="108" t="str">
        <f t="shared" si="13"/>
        <v>--</v>
      </c>
      <c r="Z28" s="109" t="s">
        <v>442</v>
      </c>
      <c r="AA28" s="110">
        <f t="shared" si="14"/>
        <v>450.3125</v>
      </c>
      <c r="AB28" s="111"/>
      <c r="AC28" s="1">
        <v>165110</v>
      </c>
    </row>
    <row r="29" spans="2:29" s="1" customFormat="1" ht="16.5" customHeight="1">
      <c r="B29" s="13"/>
      <c r="C29" s="81">
        <v>29</v>
      </c>
      <c r="D29" s="79" t="s">
        <v>257</v>
      </c>
      <c r="E29" s="79">
        <v>132</v>
      </c>
      <c r="F29" s="92">
        <v>47.6</v>
      </c>
      <c r="G29" s="93" t="s">
        <v>247</v>
      </c>
      <c r="H29" s="94">
        <f t="shared" si="0"/>
        <v>31.178</v>
      </c>
      <c r="I29" s="422" t="s">
        <v>565</v>
      </c>
      <c r="J29" s="422" t="s">
        <v>566</v>
      </c>
      <c r="K29" s="96">
        <f t="shared" si="1"/>
        <v>6.7000000000116415</v>
      </c>
      <c r="L29" s="97">
        <f t="shared" si="2"/>
        <v>402</v>
      </c>
      <c r="M29" s="95" t="s">
        <v>444</v>
      </c>
      <c r="N29" s="99"/>
      <c r="O29" s="100">
        <f t="shared" si="3"/>
        <v>10</v>
      </c>
      <c r="P29" s="101">
        <f t="shared" si="4"/>
        <v>20.889260000000004</v>
      </c>
      <c r="Q29" s="102" t="str">
        <f t="shared" si="5"/>
        <v>--</v>
      </c>
      <c r="R29" s="103" t="str">
        <f t="shared" si="6"/>
        <v>--</v>
      </c>
      <c r="S29" s="103" t="str">
        <f t="shared" si="7"/>
        <v>--</v>
      </c>
      <c r="T29" s="104" t="str">
        <f t="shared" si="8"/>
        <v>--</v>
      </c>
      <c r="U29" s="105" t="str">
        <f t="shared" si="9"/>
        <v>--</v>
      </c>
      <c r="V29" s="105" t="str">
        <f t="shared" si="10"/>
        <v>--</v>
      </c>
      <c r="W29" s="106" t="str">
        <f t="shared" si="11"/>
        <v>--</v>
      </c>
      <c r="X29" s="107" t="str">
        <f t="shared" si="12"/>
        <v>--</v>
      </c>
      <c r="Y29" s="108" t="str">
        <f t="shared" si="13"/>
        <v>--</v>
      </c>
      <c r="Z29" s="109" t="s">
        <v>442</v>
      </c>
      <c r="AA29" s="110">
        <f t="shared" si="14"/>
        <v>20.889260000000004</v>
      </c>
      <c r="AB29" s="111"/>
      <c r="AC29" s="1">
        <v>165119</v>
      </c>
    </row>
    <row r="30" spans="2:29" s="1" customFormat="1" ht="16.5" customHeight="1">
      <c r="B30" s="13"/>
      <c r="C30" s="81">
        <v>30</v>
      </c>
      <c r="D30" s="79" t="s">
        <v>250</v>
      </c>
      <c r="E30" s="79">
        <v>132</v>
      </c>
      <c r="F30" s="92">
        <v>62.9</v>
      </c>
      <c r="G30" s="93" t="s">
        <v>247</v>
      </c>
      <c r="H30" s="94">
        <f t="shared" si="0"/>
        <v>41.1995</v>
      </c>
      <c r="I30" s="422" t="s">
        <v>585</v>
      </c>
      <c r="J30" s="422" t="s">
        <v>586</v>
      </c>
      <c r="K30" s="96">
        <f t="shared" si="1"/>
        <v>0.03333333326736465</v>
      </c>
      <c r="L30" s="97">
        <f t="shared" si="2"/>
        <v>2</v>
      </c>
      <c r="M30" s="95" t="s">
        <v>441</v>
      </c>
      <c r="N30" s="99"/>
      <c r="O30" s="100">
        <f t="shared" si="3"/>
        <v>10</v>
      </c>
      <c r="P30" s="101" t="str">
        <f t="shared" si="4"/>
        <v>--</v>
      </c>
      <c r="Q30" s="102" t="str">
        <f t="shared" si="5"/>
        <v>--</v>
      </c>
      <c r="R30" s="103">
        <f t="shared" si="6"/>
        <v>411.995</v>
      </c>
      <c r="S30" s="103" t="str">
        <f t="shared" si="7"/>
        <v>--</v>
      </c>
      <c r="T30" s="104" t="str">
        <f t="shared" si="8"/>
        <v>--</v>
      </c>
      <c r="U30" s="105" t="str">
        <f t="shared" si="9"/>
        <v>--</v>
      </c>
      <c r="V30" s="105" t="str">
        <f t="shared" si="10"/>
        <v>--</v>
      </c>
      <c r="W30" s="106" t="str">
        <f t="shared" si="11"/>
        <v>--</v>
      </c>
      <c r="X30" s="107" t="str">
        <f t="shared" si="12"/>
        <v>--</v>
      </c>
      <c r="Y30" s="108" t="str">
        <f t="shared" si="13"/>
        <v>--</v>
      </c>
      <c r="Z30" s="109" t="s">
        <v>442</v>
      </c>
      <c r="AA30" s="110">
        <f t="shared" si="14"/>
        <v>411.995</v>
      </c>
      <c r="AB30" s="111"/>
      <c r="AC30" s="1">
        <v>165132</v>
      </c>
    </row>
    <row r="31" spans="2:29" s="1" customFormat="1" ht="16.5" customHeight="1">
      <c r="B31" s="13"/>
      <c r="C31" s="81">
        <v>31</v>
      </c>
      <c r="D31" s="79" t="s">
        <v>257</v>
      </c>
      <c r="E31" s="79">
        <v>132</v>
      </c>
      <c r="F31" s="92">
        <v>47.6</v>
      </c>
      <c r="G31" s="93" t="s">
        <v>247</v>
      </c>
      <c r="H31" s="94">
        <f t="shared" si="0"/>
        <v>31.178</v>
      </c>
      <c r="I31" s="422" t="s">
        <v>593</v>
      </c>
      <c r="J31" s="422" t="s">
        <v>594</v>
      </c>
      <c r="K31" s="96">
        <f t="shared" si="1"/>
        <v>7.2666666667792015</v>
      </c>
      <c r="L31" s="97">
        <f t="shared" si="2"/>
        <v>436</v>
      </c>
      <c r="M31" s="95" t="s">
        <v>444</v>
      </c>
      <c r="N31" s="99"/>
      <c r="O31" s="100">
        <f t="shared" si="3"/>
        <v>10</v>
      </c>
      <c r="P31" s="101">
        <f t="shared" si="4"/>
        <v>22.666406000000002</v>
      </c>
      <c r="Q31" s="102" t="str">
        <f t="shared" si="5"/>
        <v>--</v>
      </c>
      <c r="R31" s="103" t="str">
        <f t="shared" si="6"/>
        <v>--</v>
      </c>
      <c r="S31" s="103" t="str">
        <f t="shared" si="7"/>
        <v>--</v>
      </c>
      <c r="T31" s="104" t="str">
        <f t="shared" si="8"/>
        <v>--</v>
      </c>
      <c r="U31" s="105" t="str">
        <f t="shared" si="9"/>
        <v>--</v>
      </c>
      <c r="V31" s="105" t="str">
        <f t="shared" si="10"/>
        <v>--</v>
      </c>
      <c r="W31" s="106" t="str">
        <f t="shared" si="11"/>
        <v>--</v>
      </c>
      <c r="X31" s="107" t="str">
        <f t="shared" si="12"/>
        <v>--</v>
      </c>
      <c r="Y31" s="108" t="str">
        <f t="shared" si="13"/>
        <v>--</v>
      </c>
      <c r="Z31" s="109" t="s">
        <v>442</v>
      </c>
      <c r="AA31" s="110">
        <f t="shared" si="14"/>
        <v>22.666406000000002</v>
      </c>
      <c r="AB31" s="111"/>
      <c r="AC31" s="1">
        <v>165136</v>
      </c>
    </row>
    <row r="32" spans="2:29" s="1" customFormat="1" ht="16.5" customHeight="1">
      <c r="B32" s="13"/>
      <c r="C32" s="81">
        <v>32</v>
      </c>
      <c r="D32" s="79" t="s">
        <v>429</v>
      </c>
      <c r="E32" s="79">
        <v>132</v>
      </c>
      <c r="F32" s="92">
        <v>58</v>
      </c>
      <c r="G32" s="93" t="s">
        <v>247</v>
      </c>
      <c r="H32" s="94">
        <f t="shared" si="0"/>
        <v>37.99</v>
      </c>
      <c r="I32" s="422" t="s">
        <v>601</v>
      </c>
      <c r="J32" s="422" t="s">
        <v>602</v>
      </c>
      <c r="K32" s="96">
        <f t="shared" si="1"/>
        <v>6.433333333348855</v>
      </c>
      <c r="L32" s="97">
        <f t="shared" si="2"/>
        <v>386</v>
      </c>
      <c r="M32" s="95" t="s">
        <v>444</v>
      </c>
      <c r="N32" s="99"/>
      <c r="O32" s="100">
        <f t="shared" si="3"/>
        <v>10</v>
      </c>
      <c r="P32" s="101">
        <f t="shared" si="4"/>
        <v>24.427570000000003</v>
      </c>
      <c r="Q32" s="102" t="str">
        <f t="shared" si="5"/>
        <v>--</v>
      </c>
      <c r="R32" s="103" t="str">
        <f t="shared" si="6"/>
        <v>--</v>
      </c>
      <c r="S32" s="103" t="str">
        <f t="shared" si="7"/>
        <v>--</v>
      </c>
      <c r="T32" s="104" t="str">
        <f t="shared" si="8"/>
        <v>--</v>
      </c>
      <c r="U32" s="105" t="str">
        <f t="shared" si="9"/>
        <v>--</v>
      </c>
      <c r="V32" s="105" t="str">
        <f t="shared" si="10"/>
        <v>--</v>
      </c>
      <c r="W32" s="106" t="str">
        <f t="shared" si="11"/>
        <v>--</v>
      </c>
      <c r="X32" s="107" t="str">
        <f t="shared" si="12"/>
        <v>--</v>
      </c>
      <c r="Y32" s="108" t="str">
        <f t="shared" si="13"/>
        <v>--</v>
      </c>
      <c r="Z32" s="109" t="s">
        <v>442</v>
      </c>
      <c r="AA32" s="110">
        <f t="shared" si="14"/>
        <v>24.427570000000003</v>
      </c>
      <c r="AB32" s="111"/>
      <c r="AC32" s="1">
        <v>165140</v>
      </c>
    </row>
    <row r="33" spans="2:29" s="1" customFormat="1" ht="16.5" customHeight="1">
      <c r="B33" s="13"/>
      <c r="C33" s="81">
        <v>33</v>
      </c>
      <c r="D33" s="79" t="s">
        <v>261</v>
      </c>
      <c r="E33" s="79">
        <v>132</v>
      </c>
      <c r="F33" s="92">
        <v>109.4</v>
      </c>
      <c r="G33" s="93" t="s">
        <v>247</v>
      </c>
      <c r="H33" s="94">
        <f t="shared" si="0"/>
        <v>71.65700000000001</v>
      </c>
      <c r="I33" s="422" t="s">
        <v>614</v>
      </c>
      <c r="J33" s="422" t="s">
        <v>615</v>
      </c>
      <c r="K33" s="96">
        <f t="shared" si="1"/>
        <v>11.500000000116415</v>
      </c>
      <c r="L33" s="97">
        <f t="shared" si="2"/>
        <v>690</v>
      </c>
      <c r="M33" s="95" t="s">
        <v>441</v>
      </c>
      <c r="N33" s="99"/>
      <c r="O33" s="100">
        <f t="shared" si="3"/>
        <v>10</v>
      </c>
      <c r="P33" s="101" t="str">
        <f t="shared" si="4"/>
        <v>--</v>
      </c>
      <c r="Q33" s="102" t="str">
        <f t="shared" si="5"/>
        <v>--</v>
      </c>
      <c r="R33" s="103">
        <f t="shared" si="6"/>
        <v>716.5700000000002</v>
      </c>
      <c r="S33" s="103">
        <f t="shared" si="7"/>
        <v>2149.7100000000005</v>
      </c>
      <c r="T33" s="104">
        <f t="shared" si="8"/>
        <v>609.0845</v>
      </c>
      <c r="U33" s="105" t="str">
        <f t="shared" si="9"/>
        <v>--</v>
      </c>
      <c r="V33" s="105" t="str">
        <f t="shared" si="10"/>
        <v>--</v>
      </c>
      <c r="W33" s="106" t="str">
        <f t="shared" si="11"/>
        <v>--</v>
      </c>
      <c r="X33" s="107" t="str">
        <f t="shared" si="12"/>
        <v>--</v>
      </c>
      <c r="Y33" s="108" t="str">
        <f t="shared" si="13"/>
        <v>--</v>
      </c>
      <c r="Z33" s="109" t="s">
        <v>442</v>
      </c>
      <c r="AA33" s="110">
        <f t="shared" si="14"/>
        <v>3475.3645000000006</v>
      </c>
      <c r="AB33" s="111"/>
      <c r="AC33" s="1">
        <v>165168</v>
      </c>
    </row>
    <row r="34" spans="2:29" s="1" customFormat="1" ht="16.5" customHeight="1">
      <c r="B34" s="112"/>
      <c r="C34" s="81">
        <v>34</v>
      </c>
      <c r="D34" s="79" t="s">
        <v>259</v>
      </c>
      <c r="E34" s="79">
        <v>132</v>
      </c>
      <c r="F34" s="92">
        <v>134.8</v>
      </c>
      <c r="G34" s="93" t="s">
        <v>252</v>
      </c>
      <c r="H34" s="94">
        <f t="shared" si="0"/>
        <v>88.29400000000001</v>
      </c>
      <c r="I34" s="422" t="s">
        <v>616</v>
      </c>
      <c r="J34" s="422" t="s">
        <v>617</v>
      </c>
      <c r="K34" s="96">
        <f t="shared" si="1"/>
        <v>1.883333333185874</v>
      </c>
      <c r="L34" s="97">
        <f t="shared" si="2"/>
        <v>113</v>
      </c>
      <c r="M34" s="95" t="s">
        <v>444</v>
      </c>
      <c r="N34" s="99"/>
      <c r="O34" s="100">
        <f t="shared" si="3"/>
        <v>150</v>
      </c>
      <c r="P34" s="101">
        <f t="shared" si="4"/>
        <v>248.98908000000003</v>
      </c>
      <c r="Q34" s="102" t="str">
        <f t="shared" si="5"/>
        <v>--</v>
      </c>
      <c r="R34" s="103" t="str">
        <f t="shared" si="6"/>
        <v>--</v>
      </c>
      <c r="S34" s="103" t="str">
        <f t="shared" si="7"/>
        <v>--</v>
      </c>
      <c r="T34" s="104" t="str">
        <f t="shared" si="8"/>
        <v>--</v>
      </c>
      <c r="U34" s="105" t="str">
        <f t="shared" si="9"/>
        <v>--</v>
      </c>
      <c r="V34" s="105" t="str">
        <f t="shared" si="10"/>
        <v>--</v>
      </c>
      <c r="W34" s="106" t="str">
        <f t="shared" si="11"/>
        <v>--</v>
      </c>
      <c r="X34" s="107" t="str">
        <f t="shared" si="12"/>
        <v>--</v>
      </c>
      <c r="Y34" s="108" t="str">
        <f t="shared" si="13"/>
        <v>--</v>
      </c>
      <c r="Z34" s="109" t="s">
        <v>442</v>
      </c>
      <c r="AA34" s="110">
        <f t="shared" si="14"/>
        <v>248.98908000000003</v>
      </c>
      <c r="AB34" s="111"/>
      <c r="AC34" s="1">
        <v>165169</v>
      </c>
    </row>
    <row r="35" spans="2:29" s="1" customFormat="1" ht="16.5" customHeight="1">
      <c r="B35" s="112"/>
      <c r="C35" s="81">
        <v>35</v>
      </c>
      <c r="D35" s="79" t="s">
        <v>257</v>
      </c>
      <c r="E35" s="79">
        <v>132</v>
      </c>
      <c r="F35" s="92">
        <v>47.6</v>
      </c>
      <c r="G35" s="93" t="s">
        <v>247</v>
      </c>
      <c r="H35" s="94">
        <f t="shared" si="0"/>
        <v>31.178</v>
      </c>
      <c r="I35" s="422" t="s">
        <v>2</v>
      </c>
      <c r="J35" s="422" t="s">
        <v>3</v>
      </c>
      <c r="K35" s="96">
        <f t="shared" si="1"/>
        <v>6.599999999860302</v>
      </c>
      <c r="L35" s="97">
        <f t="shared" si="2"/>
        <v>396</v>
      </c>
      <c r="M35" s="95" t="s">
        <v>444</v>
      </c>
      <c r="N35" s="99"/>
      <c r="O35" s="100">
        <f t="shared" si="3"/>
        <v>10</v>
      </c>
      <c r="P35" s="101">
        <f t="shared" si="4"/>
        <v>20.57748</v>
      </c>
      <c r="Q35" s="102" t="str">
        <f t="shared" si="5"/>
        <v>--</v>
      </c>
      <c r="R35" s="103" t="str">
        <f t="shared" si="6"/>
        <v>--</v>
      </c>
      <c r="S35" s="103" t="str">
        <f t="shared" si="7"/>
        <v>--</v>
      </c>
      <c r="T35" s="104" t="str">
        <f t="shared" si="8"/>
        <v>--</v>
      </c>
      <c r="U35" s="105" t="str">
        <f t="shared" si="9"/>
        <v>--</v>
      </c>
      <c r="V35" s="105" t="str">
        <f t="shared" si="10"/>
        <v>--</v>
      </c>
      <c r="W35" s="106" t="str">
        <f t="shared" si="11"/>
        <v>--</v>
      </c>
      <c r="X35" s="107" t="str">
        <f t="shared" si="12"/>
        <v>--</v>
      </c>
      <c r="Y35" s="108" t="str">
        <f t="shared" si="13"/>
        <v>--</v>
      </c>
      <c r="Z35" s="109" t="s">
        <v>442</v>
      </c>
      <c r="AA35" s="110">
        <f t="shared" si="14"/>
        <v>20.57748</v>
      </c>
      <c r="AB35" s="111"/>
      <c r="AC35" s="1">
        <v>165172</v>
      </c>
    </row>
    <row r="36" spans="2:29" s="1" customFormat="1" ht="16.5" customHeight="1">
      <c r="B36" s="112"/>
      <c r="C36" s="81">
        <v>36</v>
      </c>
      <c r="D36" s="79" t="s">
        <v>423</v>
      </c>
      <c r="E36" s="79">
        <v>132</v>
      </c>
      <c r="F36" s="92">
        <v>5.85</v>
      </c>
      <c r="G36" s="93" t="s">
        <v>247</v>
      </c>
      <c r="H36" s="94">
        <f t="shared" si="0"/>
        <v>16.375</v>
      </c>
      <c r="I36" s="422" t="s">
        <v>6</v>
      </c>
      <c r="J36" s="422" t="s">
        <v>7</v>
      </c>
      <c r="K36" s="96">
        <f t="shared" si="1"/>
        <v>3.183333333407063</v>
      </c>
      <c r="L36" s="97">
        <f t="shared" si="2"/>
        <v>191</v>
      </c>
      <c r="M36" s="95" t="s">
        <v>444</v>
      </c>
      <c r="N36" s="99"/>
      <c r="O36" s="100">
        <f t="shared" si="3"/>
        <v>10</v>
      </c>
      <c r="P36" s="101">
        <f t="shared" si="4"/>
        <v>5.20725</v>
      </c>
      <c r="Q36" s="102" t="str">
        <f t="shared" si="5"/>
        <v>--</v>
      </c>
      <c r="R36" s="103" t="str">
        <f t="shared" si="6"/>
        <v>--</v>
      </c>
      <c r="S36" s="103" t="str">
        <f t="shared" si="7"/>
        <v>--</v>
      </c>
      <c r="T36" s="104" t="str">
        <f t="shared" si="8"/>
        <v>--</v>
      </c>
      <c r="U36" s="105" t="str">
        <f t="shared" si="9"/>
        <v>--</v>
      </c>
      <c r="V36" s="105" t="str">
        <f t="shared" si="10"/>
        <v>--</v>
      </c>
      <c r="W36" s="106" t="str">
        <f t="shared" si="11"/>
        <v>--</v>
      </c>
      <c r="X36" s="107" t="str">
        <f t="shared" si="12"/>
        <v>--</v>
      </c>
      <c r="Y36" s="108" t="str">
        <f t="shared" si="13"/>
        <v>--</v>
      </c>
      <c r="Z36" s="109" t="s">
        <v>442</v>
      </c>
      <c r="AA36" s="110">
        <f t="shared" si="14"/>
        <v>5.20725</v>
      </c>
      <c r="AB36" s="111"/>
      <c r="AC36" s="1">
        <v>165174</v>
      </c>
    </row>
    <row r="37" spans="2:29" s="1" customFormat="1" ht="16.5" customHeight="1">
      <c r="B37" s="112"/>
      <c r="C37" s="81">
        <v>37</v>
      </c>
      <c r="D37" s="79" t="s">
        <v>412</v>
      </c>
      <c r="E37" s="79">
        <v>132</v>
      </c>
      <c r="F37" s="92">
        <v>29.8</v>
      </c>
      <c r="G37" s="93" t="s">
        <v>247</v>
      </c>
      <c r="H37" s="94">
        <f t="shared" si="0"/>
        <v>19.519000000000002</v>
      </c>
      <c r="I37" s="422" t="s">
        <v>10</v>
      </c>
      <c r="J37" s="422" t="s">
        <v>11</v>
      </c>
      <c r="K37" s="96">
        <f t="shared" si="1"/>
        <v>5.533333333209157</v>
      </c>
      <c r="L37" s="97">
        <f t="shared" si="2"/>
        <v>332</v>
      </c>
      <c r="M37" s="95" t="s">
        <v>444</v>
      </c>
      <c r="N37" s="99"/>
      <c r="O37" s="100">
        <f t="shared" si="3"/>
        <v>10</v>
      </c>
      <c r="P37" s="101">
        <f t="shared" si="4"/>
        <v>10.794007000000002</v>
      </c>
      <c r="Q37" s="102" t="str">
        <f t="shared" si="5"/>
        <v>--</v>
      </c>
      <c r="R37" s="103" t="str">
        <f t="shared" si="6"/>
        <v>--</v>
      </c>
      <c r="S37" s="103" t="str">
        <f t="shared" si="7"/>
        <v>--</v>
      </c>
      <c r="T37" s="104" t="str">
        <f t="shared" si="8"/>
        <v>--</v>
      </c>
      <c r="U37" s="105" t="str">
        <f t="shared" si="9"/>
        <v>--</v>
      </c>
      <c r="V37" s="105" t="str">
        <f t="shared" si="10"/>
        <v>--</v>
      </c>
      <c r="W37" s="106" t="str">
        <f t="shared" si="11"/>
        <v>--</v>
      </c>
      <c r="X37" s="107" t="str">
        <f t="shared" si="12"/>
        <v>--</v>
      </c>
      <c r="Y37" s="108" t="str">
        <f t="shared" si="13"/>
        <v>--</v>
      </c>
      <c r="Z37" s="109" t="s">
        <v>442</v>
      </c>
      <c r="AA37" s="110">
        <f t="shared" si="14"/>
        <v>10.794007000000002</v>
      </c>
      <c r="AB37" s="111"/>
      <c r="AC37" s="1">
        <v>165176</v>
      </c>
    </row>
    <row r="38" spans="2:29" s="1" customFormat="1" ht="16.5" customHeight="1">
      <c r="B38" s="112"/>
      <c r="C38" s="81">
        <v>38</v>
      </c>
      <c r="D38" s="79" t="s">
        <v>257</v>
      </c>
      <c r="E38" s="79">
        <v>132</v>
      </c>
      <c r="F38" s="92">
        <v>47.6</v>
      </c>
      <c r="G38" s="93" t="s">
        <v>247</v>
      </c>
      <c r="H38" s="94">
        <f t="shared" si="0"/>
        <v>31.178</v>
      </c>
      <c r="I38" s="422" t="s">
        <v>14</v>
      </c>
      <c r="J38" s="422" t="s">
        <v>15</v>
      </c>
      <c r="K38" s="96">
        <f t="shared" si="1"/>
        <v>4.433333333290648</v>
      </c>
      <c r="L38" s="97">
        <f t="shared" si="2"/>
        <v>266</v>
      </c>
      <c r="M38" s="95" t="s">
        <v>444</v>
      </c>
      <c r="N38" s="99"/>
      <c r="O38" s="100">
        <f t="shared" si="3"/>
        <v>10</v>
      </c>
      <c r="P38" s="101">
        <f t="shared" si="4"/>
        <v>13.811853999999999</v>
      </c>
      <c r="Q38" s="102" t="str">
        <f t="shared" si="5"/>
        <v>--</v>
      </c>
      <c r="R38" s="103" t="str">
        <f t="shared" si="6"/>
        <v>--</v>
      </c>
      <c r="S38" s="103" t="str">
        <f t="shared" si="7"/>
        <v>--</v>
      </c>
      <c r="T38" s="104" t="str">
        <f t="shared" si="8"/>
        <v>--</v>
      </c>
      <c r="U38" s="105" t="str">
        <f t="shared" si="9"/>
        <v>--</v>
      </c>
      <c r="V38" s="105" t="str">
        <f t="shared" si="10"/>
        <v>--</v>
      </c>
      <c r="W38" s="106" t="str">
        <f t="shared" si="11"/>
        <v>--</v>
      </c>
      <c r="X38" s="107" t="str">
        <f t="shared" si="12"/>
        <v>--</v>
      </c>
      <c r="Y38" s="108" t="str">
        <f t="shared" si="13"/>
        <v>--</v>
      </c>
      <c r="Z38" s="109" t="s">
        <v>442</v>
      </c>
      <c r="AA38" s="110">
        <f t="shared" si="14"/>
        <v>13.811853999999999</v>
      </c>
      <c r="AB38" s="111"/>
      <c r="AC38" s="1">
        <v>165180</v>
      </c>
    </row>
    <row r="39" spans="2:29" s="1" customFormat="1" ht="16.5" customHeight="1">
      <c r="B39" s="112"/>
      <c r="C39" s="81">
        <v>39</v>
      </c>
      <c r="D39" s="79" t="s">
        <v>413</v>
      </c>
      <c r="E39" s="79">
        <v>132</v>
      </c>
      <c r="F39" s="92">
        <v>29.8</v>
      </c>
      <c r="G39" s="93" t="s">
        <v>247</v>
      </c>
      <c r="H39" s="94">
        <f t="shared" si="0"/>
        <v>19.519000000000002</v>
      </c>
      <c r="I39" s="422" t="s">
        <v>26</v>
      </c>
      <c r="J39" s="422" t="s">
        <v>27</v>
      </c>
      <c r="K39" s="96">
        <f t="shared" si="1"/>
        <v>6.200000000128057</v>
      </c>
      <c r="L39" s="97">
        <f t="shared" si="2"/>
        <v>372</v>
      </c>
      <c r="M39" s="95" t="s">
        <v>444</v>
      </c>
      <c r="N39" s="99"/>
      <c r="O39" s="100">
        <f t="shared" si="3"/>
        <v>10</v>
      </c>
      <c r="P39" s="101">
        <f t="shared" si="4"/>
        <v>12.101780000000002</v>
      </c>
      <c r="Q39" s="102" t="str">
        <f t="shared" si="5"/>
        <v>--</v>
      </c>
      <c r="R39" s="103" t="str">
        <f t="shared" si="6"/>
        <v>--</v>
      </c>
      <c r="S39" s="103" t="str">
        <f t="shared" si="7"/>
        <v>--</v>
      </c>
      <c r="T39" s="104" t="str">
        <f t="shared" si="8"/>
        <v>--</v>
      </c>
      <c r="U39" s="105" t="str">
        <f t="shared" si="9"/>
        <v>--</v>
      </c>
      <c r="V39" s="105" t="str">
        <f t="shared" si="10"/>
        <v>--</v>
      </c>
      <c r="W39" s="106" t="str">
        <f t="shared" si="11"/>
        <v>--</v>
      </c>
      <c r="X39" s="107" t="str">
        <f t="shared" si="12"/>
        <v>--</v>
      </c>
      <c r="Y39" s="108" t="str">
        <f t="shared" si="13"/>
        <v>--</v>
      </c>
      <c r="Z39" s="109" t="s">
        <v>442</v>
      </c>
      <c r="AA39" s="110">
        <f t="shared" si="14"/>
        <v>12.101780000000002</v>
      </c>
      <c r="AB39" s="111"/>
      <c r="AC39" s="1">
        <v>165186</v>
      </c>
    </row>
    <row r="40" spans="2:29" s="1" customFormat="1" ht="16.5" customHeight="1">
      <c r="B40" s="112"/>
      <c r="C40" s="81">
        <v>40</v>
      </c>
      <c r="D40" s="79" t="s">
        <v>259</v>
      </c>
      <c r="E40" s="79">
        <v>132</v>
      </c>
      <c r="F40" s="92">
        <v>134.8</v>
      </c>
      <c r="G40" s="93" t="s">
        <v>252</v>
      </c>
      <c r="H40" s="94">
        <f t="shared" si="0"/>
        <v>88.29400000000001</v>
      </c>
      <c r="I40" s="422" t="s">
        <v>38</v>
      </c>
      <c r="J40" s="422" t="s">
        <v>39</v>
      </c>
      <c r="K40" s="96">
        <f t="shared" si="1"/>
        <v>9.899999999965075</v>
      </c>
      <c r="L40" s="97">
        <f t="shared" si="2"/>
        <v>594</v>
      </c>
      <c r="M40" s="95" t="s">
        <v>444</v>
      </c>
      <c r="N40" s="99"/>
      <c r="O40" s="100">
        <f t="shared" si="3"/>
        <v>150</v>
      </c>
      <c r="P40" s="101">
        <f t="shared" si="4"/>
        <v>1311.1659000000002</v>
      </c>
      <c r="Q40" s="102" t="str">
        <f t="shared" si="5"/>
        <v>--</v>
      </c>
      <c r="R40" s="103" t="str">
        <f t="shared" si="6"/>
        <v>--</v>
      </c>
      <c r="S40" s="103" t="str">
        <f t="shared" si="7"/>
        <v>--</v>
      </c>
      <c r="T40" s="104" t="str">
        <f t="shared" si="8"/>
        <v>--</v>
      </c>
      <c r="U40" s="105" t="str">
        <f t="shared" si="9"/>
        <v>--</v>
      </c>
      <c r="V40" s="105" t="str">
        <f t="shared" si="10"/>
        <v>--</v>
      </c>
      <c r="W40" s="106" t="str">
        <f t="shared" si="11"/>
        <v>--</v>
      </c>
      <c r="X40" s="107" t="str">
        <f t="shared" si="12"/>
        <v>--</v>
      </c>
      <c r="Y40" s="108" t="str">
        <f t="shared" si="13"/>
        <v>--</v>
      </c>
      <c r="Z40" s="109" t="s">
        <v>442</v>
      </c>
      <c r="AA40" s="110">
        <f t="shared" si="14"/>
        <v>1311.1659000000002</v>
      </c>
      <c r="AB40" s="111"/>
      <c r="AC40" s="1">
        <v>165193</v>
      </c>
    </row>
    <row r="41" spans="2:28" s="1" customFormat="1" ht="16.5" customHeight="1" thickBot="1">
      <c r="B41" s="13"/>
      <c r="C41" s="113"/>
      <c r="D41" s="345"/>
      <c r="E41" s="346"/>
      <c r="F41" s="347"/>
      <c r="G41" s="347"/>
      <c r="H41" s="115"/>
      <c r="I41" s="424"/>
      <c r="J41" s="424"/>
      <c r="K41" s="114"/>
      <c r="L41" s="114"/>
      <c r="M41" s="347"/>
      <c r="N41" s="348"/>
      <c r="O41" s="349"/>
      <c r="P41" s="350"/>
      <c r="Q41" s="351"/>
      <c r="R41" s="352"/>
      <c r="S41" s="353"/>
      <c r="T41" s="353"/>
      <c r="U41" s="354"/>
      <c r="V41" s="354"/>
      <c r="W41" s="354"/>
      <c r="X41" s="355"/>
      <c r="Y41" s="356"/>
      <c r="Z41" s="357"/>
      <c r="AA41" s="116"/>
      <c r="AB41" s="111"/>
    </row>
    <row r="42" spans="2:28" s="1" customFormat="1" ht="16.5" customHeight="1" thickBot="1" thickTop="1">
      <c r="B42" s="13"/>
      <c r="C42" s="117" t="s">
        <v>409</v>
      </c>
      <c r="D42" s="118" t="s">
        <v>383</v>
      </c>
      <c r="E42" s="119"/>
      <c r="F42" s="120"/>
      <c r="G42" s="120"/>
      <c r="H42" s="121"/>
      <c r="I42" s="121"/>
      <c r="J42" s="121"/>
      <c r="K42" s="121"/>
      <c r="L42" s="121"/>
      <c r="M42" s="121"/>
      <c r="N42" s="122"/>
      <c r="O42" s="122"/>
      <c r="P42" s="123">
        <f aca="true" t="shared" si="15" ref="P42:Y42">SUM(P19:P41)</f>
        <v>1765.7753310000003</v>
      </c>
      <c r="Q42" s="124">
        <f t="shared" si="15"/>
        <v>0</v>
      </c>
      <c r="R42" s="125">
        <f t="shared" si="15"/>
        <v>1672.2150000000001</v>
      </c>
      <c r="S42" s="125">
        <f t="shared" si="15"/>
        <v>3575.9725000000008</v>
      </c>
      <c r="T42" s="125">
        <f t="shared" si="15"/>
        <v>721.9148</v>
      </c>
      <c r="U42" s="126">
        <f t="shared" si="15"/>
        <v>0</v>
      </c>
      <c r="V42" s="126">
        <f t="shared" si="15"/>
        <v>0</v>
      </c>
      <c r="W42" s="126">
        <f t="shared" si="15"/>
        <v>0</v>
      </c>
      <c r="X42" s="127">
        <f t="shared" si="15"/>
        <v>0</v>
      </c>
      <c r="Y42" s="128">
        <f t="shared" si="15"/>
        <v>0</v>
      </c>
      <c r="Z42" s="129"/>
      <c r="AA42" s="130">
        <f>ROUND(SUM(AA19:AA41),2)</f>
        <v>8753.36</v>
      </c>
      <c r="AB42" s="131"/>
    </row>
    <row r="43" spans="2:28" s="132" customFormat="1" ht="9.75" thickTop="1">
      <c r="B43" s="133"/>
      <c r="C43" s="134"/>
      <c r="D43" s="135" t="s">
        <v>384</v>
      </c>
      <c r="E43" s="136"/>
      <c r="F43" s="137"/>
      <c r="G43" s="137"/>
      <c r="H43" s="138"/>
      <c r="I43" s="138"/>
      <c r="J43" s="138"/>
      <c r="K43" s="138"/>
      <c r="L43" s="138"/>
      <c r="M43" s="138"/>
      <c r="N43" s="139"/>
      <c r="O43" s="139"/>
      <c r="P43" s="140"/>
      <c r="Q43" s="140"/>
      <c r="R43" s="141"/>
      <c r="S43" s="141"/>
      <c r="T43" s="142"/>
      <c r="U43" s="142"/>
      <c r="V43" s="142"/>
      <c r="W43" s="142"/>
      <c r="X43" s="142"/>
      <c r="Y43" s="142"/>
      <c r="Z43" s="142"/>
      <c r="AA43" s="143"/>
      <c r="AB43" s="144"/>
    </row>
    <row r="44" spans="2:28" s="1" customFormat="1" ht="16.5" customHeight="1" thickBot="1"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7"/>
    </row>
    <row r="45" spans="2:28" ht="13.5" thickTop="1">
      <c r="B45" s="148"/>
      <c r="AB45" s="148"/>
    </row>
    <row r="90" ht="12.75">
      <c r="B90" s="148"/>
    </row>
  </sheetData>
  <printOptions/>
  <pageMargins left="0.5905511811023623" right="0.1968503937007874" top="0.7874015748031497" bottom="0.7874015748031497" header="0.5118110236220472" footer="0.5118110236220472"/>
  <pageSetup fitToHeight="1" fitToWidth="1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C90"/>
  <sheetViews>
    <sheetView zoomScale="75" zoomScaleNormal="75" workbookViewId="0" topLeftCell="A10">
      <selection activeCell="E14" sqref="E14:E16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45.7109375" style="5" customWidth="1"/>
    <col min="5" max="5" width="8.7109375" style="5" customWidth="1"/>
    <col min="6" max="6" width="9.7109375" style="5" customWidth="1"/>
    <col min="7" max="7" width="7.421875" style="5" customWidth="1"/>
    <col min="8" max="8" width="5.7109375" style="5" hidden="1" customWidth="1"/>
    <col min="9" max="10" width="15.7109375" style="5" customWidth="1"/>
    <col min="11" max="13" width="9.7109375" style="5" customWidth="1"/>
    <col min="14" max="14" width="8.7109375" style="5" customWidth="1"/>
    <col min="15" max="15" width="13.421875" style="5" hidden="1" customWidth="1"/>
    <col min="16" max="17" width="14.7109375" style="5" hidden="1" customWidth="1"/>
    <col min="18" max="18" width="15.421875" style="5" hidden="1" customWidth="1"/>
    <col min="19" max="19" width="13.8515625" style="5" hidden="1" customWidth="1"/>
    <col min="20" max="25" width="14.00390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32" width="11.421875" style="5" customWidth="1"/>
    <col min="33" max="35" width="11.28125" style="5" customWidth="1"/>
    <col min="36" max="16384" width="11.421875" style="5" customWidth="1"/>
  </cols>
  <sheetData>
    <row r="1" s="3" customFormat="1" ht="29.25" customHeight="1">
      <c r="AB1" s="326"/>
    </row>
    <row r="2" spans="2:28" s="3" customFormat="1" ht="26.25">
      <c r="B2" s="16" t="str">
        <f>'tot-0603'!B2</f>
        <v>ANEXO IV a la Resolución E.N.R.E.  N°                    /2008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" s="9" customFormat="1" ht="11.25">
      <c r="A4" s="18" t="s">
        <v>355</v>
      </c>
      <c r="B4" s="18"/>
    </row>
    <row r="5" spans="1:2" s="9" customFormat="1" ht="11.25">
      <c r="A5" s="18" t="s">
        <v>356</v>
      </c>
      <c r="B5" s="18"/>
    </row>
    <row r="6" s="1" customFormat="1" ht="16.5" customHeight="1" thickBot="1"/>
    <row r="7" spans="2:28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2:28" s="22" customFormat="1" ht="20.25">
      <c r="B8" s="23"/>
      <c r="D8" s="24" t="s">
        <v>357</v>
      </c>
      <c r="E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6"/>
    </row>
    <row r="9" spans="2:28" s="1" customFormat="1" ht="16.5" customHeight="1">
      <c r="B9" s="13"/>
      <c r="D9" s="27"/>
      <c r="E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4"/>
    </row>
    <row r="10" spans="2:28" s="22" customFormat="1" ht="20.25">
      <c r="B10" s="23"/>
      <c r="D10" s="24" t="s">
        <v>358</v>
      </c>
      <c r="E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</row>
    <row r="11" spans="2:28" s="1" customFormat="1" ht="16.5" customHeight="1">
      <c r="B11" s="13"/>
      <c r="C11" s="27"/>
      <c r="E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4"/>
    </row>
    <row r="12" spans="2:28" s="10" customFormat="1" ht="19.5">
      <c r="B12" s="11" t="str">
        <f>+'tot-0603'!B14</f>
        <v>Desde el 01 al 31 de marzo de 2006</v>
      </c>
      <c r="C12" s="28"/>
      <c r="D12" s="12"/>
      <c r="E12" s="12"/>
      <c r="F12" s="29"/>
      <c r="G12" s="29"/>
      <c r="H12" s="30"/>
      <c r="I12" s="29"/>
      <c r="J12" s="30"/>
      <c r="K12" s="30"/>
      <c r="L12" s="30"/>
      <c r="M12" s="30"/>
      <c r="N12" s="30"/>
      <c r="O12" s="3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31"/>
    </row>
    <row r="13" spans="2:28" s="1" customFormat="1" ht="16.5" customHeight="1" thickBot="1">
      <c r="B13" s="13"/>
      <c r="C13" s="7"/>
      <c r="D13" s="7"/>
      <c r="E13" s="32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4"/>
    </row>
    <row r="14" spans="2:28" s="1" customFormat="1" ht="16.5" customHeight="1" thickBot="1" thickTop="1">
      <c r="B14" s="13"/>
      <c r="C14" s="7"/>
      <c r="D14" s="35" t="s">
        <v>359</v>
      </c>
      <c r="E14" s="36">
        <v>68.545</v>
      </c>
      <c r="F14" s="37"/>
      <c r="G14" s="38"/>
      <c r="H14" s="34"/>
      <c r="I14" s="34"/>
      <c r="J14" s="39" t="s">
        <v>360</v>
      </c>
      <c r="K14" s="40">
        <f>150*'tot-0603'!B13</f>
        <v>150</v>
      </c>
      <c r="L14" s="41" t="str">
        <f>IF(K14=150," ",IF(K14=300,"Coeficiente duplicado por tasa de falla &gt;4 Sal. x año/100 km.","REVISAR COEFICIENTE"))</f>
        <v> </v>
      </c>
      <c r="M14" s="34"/>
      <c r="N14" s="34"/>
      <c r="O14" s="3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4"/>
    </row>
    <row r="15" spans="2:28" s="1" customFormat="1" ht="16.5" customHeight="1" thickBot="1" thickTop="1">
      <c r="B15" s="13"/>
      <c r="C15" s="7"/>
      <c r="D15" s="35" t="s">
        <v>361</v>
      </c>
      <c r="E15" s="36">
        <v>65.5</v>
      </c>
      <c r="F15" s="42"/>
      <c r="G15" s="43"/>
      <c r="H15" s="7"/>
      <c r="I15" s="44"/>
      <c r="J15" s="39" t="s">
        <v>362</v>
      </c>
      <c r="K15" s="40">
        <f>50*'tot-0603'!B13</f>
        <v>50</v>
      </c>
      <c r="L15" s="41" t="str">
        <f>IF(K15=50," ",IF(K15=100,"Coeficiente duplicado por tasa de falla &gt;4 Sal. x año/100 km.","REVISAR COEFICIENTE"))</f>
        <v> 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4"/>
    </row>
    <row r="16" spans="2:28" s="1" customFormat="1" ht="16.5" customHeight="1" thickBot="1" thickTop="1">
      <c r="B16" s="13"/>
      <c r="C16" s="7"/>
      <c r="D16" s="35" t="s">
        <v>363</v>
      </c>
      <c r="E16" s="36">
        <v>65.5</v>
      </c>
      <c r="F16" s="42"/>
      <c r="G16" s="43"/>
      <c r="H16" s="7"/>
      <c r="I16" s="7"/>
      <c r="J16" s="39" t="s">
        <v>364</v>
      </c>
      <c r="K16" s="40">
        <f>10*'tot-0603'!B13</f>
        <v>10</v>
      </c>
      <c r="L16" s="41" t="str">
        <f>IF(K16=10," ",IF(K16=20,"Coeficiente duplicado por tasa de falla &gt;4 Sal. x año/100 km.","REVISAR COEFICIENTE"))</f>
        <v> 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4"/>
    </row>
    <row r="17" spans="2:28" s="1" customFormat="1" ht="16.5" customHeight="1" thickBot="1" thickTop="1">
      <c r="B17" s="13"/>
      <c r="C17" s="7"/>
      <c r="D17" s="7"/>
      <c r="E17" s="7"/>
      <c r="F17" s="7"/>
      <c r="G17" s="7"/>
      <c r="H17" s="7"/>
      <c r="I17" s="4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4"/>
    </row>
    <row r="18" spans="2:28" s="46" customFormat="1" ht="34.5" customHeight="1" thickBot="1" thickTop="1">
      <c r="B18" s="47"/>
      <c r="C18" s="48" t="s">
        <v>365</v>
      </c>
      <c r="D18" s="49" t="s">
        <v>245</v>
      </c>
      <c r="E18" s="50" t="s">
        <v>366</v>
      </c>
      <c r="F18" s="50" t="s">
        <v>367</v>
      </c>
      <c r="G18" s="50" t="s">
        <v>246</v>
      </c>
      <c r="H18" s="51" t="s">
        <v>368</v>
      </c>
      <c r="I18" s="49" t="s">
        <v>369</v>
      </c>
      <c r="J18" s="49" t="s">
        <v>370</v>
      </c>
      <c r="K18" s="50" t="s">
        <v>371</v>
      </c>
      <c r="L18" s="50" t="s">
        <v>372</v>
      </c>
      <c r="M18" s="50" t="s">
        <v>408</v>
      </c>
      <c r="N18" s="50" t="s">
        <v>373</v>
      </c>
      <c r="O18" s="52" t="s">
        <v>374</v>
      </c>
      <c r="P18" s="53" t="s">
        <v>375</v>
      </c>
      <c r="Q18" s="54" t="s">
        <v>376</v>
      </c>
      <c r="R18" s="55" t="s">
        <v>377</v>
      </c>
      <c r="S18" s="56"/>
      <c r="T18" s="57"/>
      <c r="U18" s="58" t="s">
        <v>378</v>
      </c>
      <c r="V18" s="59"/>
      <c r="W18" s="60"/>
      <c r="X18" s="61" t="s">
        <v>379</v>
      </c>
      <c r="Y18" s="62" t="s">
        <v>380</v>
      </c>
      <c r="Z18" s="63" t="s">
        <v>381</v>
      </c>
      <c r="AA18" s="63" t="s">
        <v>382</v>
      </c>
      <c r="AB18" s="64"/>
    </row>
    <row r="19" spans="2:28" s="1" customFormat="1" ht="16.5" customHeight="1" thickTop="1">
      <c r="B19" s="13"/>
      <c r="C19" s="65"/>
      <c r="D19" s="66" t="s">
        <v>223</v>
      </c>
      <c r="E19" s="65"/>
      <c r="F19" s="65"/>
      <c r="G19" s="65"/>
      <c r="H19" s="67"/>
      <c r="I19" s="420"/>
      <c r="J19" s="421"/>
      <c r="K19" s="68"/>
      <c r="L19" s="68"/>
      <c r="M19" s="65"/>
      <c r="N19" s="65"/>
      <c r="O19" s="69"/>
      <c r="P19" s="70"/>
      <c r="Q19" s="71"/>
      <c r="R19" s="72"/>
      <c r="S19" s="73"/>
      <c r="T19" s="73"/>
      <c r="U19" s="74"/>
      <c r="V19" s="74"/>
      <c r="W19" s="74"/>
      <c r="X19" s="75"/>
      <c r="Y19" s="76"/>
      <c r="Z19" s="65"/>
      <c r="AA19" s="77">
        <f>ROUND('LI-0603 (2)'!AA42,2)</f>
        <v>8753.36</v>
      </c>
      <c r="AB19" s="14"/>
    </row>
    <row r="20" spans="2:28" s="1" customFormat="1" ht="16.5" customHeight="1">
      <c r="B20" s="13"/>
      <c r="C20" s="78"/>
      <c r="D20" s="79"/>
      <c r="E20" s="79"/>
      <c r="F20" s="78"/>
      <c r="G20" s="78"/>
      <c r="H20" s="80"/>
      <c r="I20" s="422"/>
      <c r="J20" s="423"/>
      <c r="K20" s="82"/>
      <c r="L20" s="82"/>
      <c r="M20" s="78"/>
      <c r="N20" s="78"/>
      <c r="O20" s="83"/>
      <c r="P20" s="84"/>
      <c r="Q20" s="85"/>
      <c r="R20" s="86"/>
      <c r="S20" s="87"/>
      <c r="T20" s="87"/>
      <c r="U20" s="88"/>
      <c r="V20" s="88"/>
      <c r="W20" s="88"/>
      <c r="X20" s="89"/>
      <c r="Y20" s="90"/>
      <c r="Z20" s="78"/>
      <c r="AA20" s="91"/>
      <c r="AB20" s="14"/>
    </row>
    <row r="21" spans="2:29" s="1" customFormat="1" ht="16.5" customHeight="1">
      <c r="B21" s="13"/>
      <c r="C21" s="81">
        <v>41</v>
      </c>
      <c r="D21" s="79" t="s">
        <v>261</v>
      </c>
      <c r="E21" s="79">
        <v>132</v>
      </c>
      <c r="F21" s="92">
        <v>109.4</v>
      </c>
      <c r="G21" s="93" t="s">
        <v>247</v>
      </c>
      <c r="H21" s="94">
        <f aca="true" t="shared" si="0" ref="H21:H40">IF(E21=220,$E$14,IF(E21=132,$E$15,$E$16))*IF(F21&gt;25,F21,25)/100</f>
        <v>71.65700000000001</v>
      </c>
      <c r="I21" s="422" t="s">
        <v>44</v>
      </c>
      <c r="J21" s="422" t="s">
        <v>45</v>
      </c>
      <c r="K21" s="96">
        <f aca="true" t="shared" si="1" ref="K21:K40">IF(D21="","",(J21-I21)*24)</f>
        <v>9.73333333345363</v>
      </c>
      <c r="L21" s="97">
        <f aca="true" t="shared" si="2" ref="L21:L40">IF(D21="","",ROUND((J21-I21)*24*60,0))</f>
        <v>584</v>
      </c>
      <c r="M21" s="98" t="s">
        <v>444</v>
      </c>
      <c r="N21" s="99"/>
      <c r="O21" s="100">
        <f aca="true" t="shared" si="3" ref="O21:O40">IF(G21="A",$K$14,IF(G21="B",$K$15,$K$16))</f>
        <v>10</v>
      </c>
      <c r="P21" s="101">
        <f aca="true" t="shared" si="4" ref="P21:P40">IF(M21="P",ROUND(L21/60,2)*H21*O21*0.01,"--")</f>
        <v>69.72226100000002</v>
      </c>
      <c r="Q21" s="102" t="str">
        <f aca="true" t="shared" si="5" ref="Q21:Q40">IF(M21="RP",ROUND(L21/60,2)*H21*O21*0.01*N21/100,"--")</f>
        <v>--</v>
      </c>
      <c r="R21" s="103" t="str">
        <f aca="true" t="shared" si="6" ref="R21:R40">IF(M21="F",H21*O21,"--")</f>
        <v>--</v>
      </c>
      <c r="S21" s="103" t="str">
        <f aca="true" t="shared" si="7" ref="S21:S40">IF(AND(L21&gt;10,M21="F"),H21*O21*IF(L21&gt;180,3,ROUND((L21)/60,2)),"--")</f>
        <v>--</v>
      </c>
      <c r="T21" s="104" t="str">
        <f aca="true" t="shared" si="8" ref="T21:T40">IF(AND(M21="F",L21&gt;180),(ROUND(L21/60,2)-3)*H21*O21*0.1,"--")</f>
        <v>--</v>
      </c>
      <c r="U21" s="105" t="str">
        <f aca="true" t="shared" si="9" ref="U21:U40">IF(M21="R",H21*O21*N21/100,"--")</f>
        <v>--</v>
      </c>
      <c r="V21" s="105" t="str">
        <f aca="true" t="shared" si="10" ref="V21:V40">IF(AND(L21&gt;10,M21="R"),O21*H21*N21/100*IF(L21&gt;180,3,ROUND((L21)/60,2)),"--")</f>
        <v>--</v>
      </c>
      <c r="W21" s="106" t="str">
        <f aca="true" t="shared" si="11" ref="W21:W40">IF(AND(M21="R",L21&gt;180),(ROUND(L21/60,2)-3)*H21*O21*0.1*N21/100,"--")</f>
        <v>--</v>
      </c>
      <c r="X21" s="107" t="str">
        <f aca="true" t="shared" si="12" ref="X21:X40">IF(M21="RF",ROUND(L21/60,2)*H21*O21*0.1,"--")</f>
        <v>--</v>
      </c>
      <c r="Y21" s="108" t="str">
        <f aca="true" t="shared" si="13" ref="Y21:Y40">IF(M21="RR",ROUND(L21/60,2)*H21*O21*0.1*N21/100,"--")</f>
        <v>--</v>
      </c>
      <c r="Z21" s="109" t="s">
        <v>442</v>
      </c>
      <c r="AA21" s="110">
        <f aca="true" t="shared" si="14" ref="AA21:AA40">IF(D21="","",SUM(P21:Y21)*IF(Z21="SI",1,2))</f>
        <v>69.72226100000002</v>
      </c>
      <c r="AB21" s="111"/>
      <c r="AC21" s="1">
        <v>165199</v>
      </c>
    </row>
    <row r="22" spans="2:29" s="1" customFormat="1" ht="16.5" customHeight="1">
      <c r="B22" s="13"/>
      <c r="C22" s="81">
        <v>42</v>
      </c>
      <c r="D22" s="79" t="s">
        <v>259</v>
      </c>
      <c r="E22" s="79">
        <v>132</v>
      </c>
      <c r="F22" s="92">
        <v>134.8</v>
      </c>
      <c r="G22" s="93" t="s">
        <v>252</v>
      </c>
      <c r="H22" s="94">
        <f t="shared" si="0"/>
        <v>88.29400000000001</v>
      </c>
      <c r="I22" s="422" t="s">
        <v>46</v>
      </c>
      <c r="J22" s="422" t="s">
        <v>47</v>
      </c>
      <c r="K22" s="96">
        <f t="shared" si="1"/>
        <v>9.849999999976717</v>
      </c>
      <c r="L22" s="97">
        <f t="shared" si="2"/>
        <v>591</v>
      </c>
      <c r="M22" s="98" t="s">
        <v>444</v>
      </c>
      <c r="N22" s="99"/>
      <c r="O22" s="100">
        <f t="shared" si="3"/>
        <v>150</v>
      </c>
      <c r="P22" s="101">
        <f t="shared" si="4"/>
        <v>1304.54385</v>
      </c>
      <c r="Q22" s="102" t="str">
        <f t="shared" si="5"/>
        <v>--</v>
      </c>
      <c r="R22" s="103" t="str">
        <f t="shared" si="6"/>
        <v>--</v>
      </c>
      <c r="S22" s="103" t="str">
        <f t="shared" si="7"/>
        <v>--</v>
      </c>
      <c r="T22" s="104" t="str">
        <f t="shared" si="8"/>
        <v>--</v>
      </c>
      <c r="U22" s="105" t="str">
        <f t="shared" si="9"/>
        <v>--</v>
      </c>
      <c r="V22" s="105" t="str">
        <f t="shared" si="10"/>
        <v>--</v>
      </c>
      <c r="W22" s="106" t="str">
        <f t="shared" si="11"/>
        <v>--</v>
      </c>
      <c r="X22" s="107" t="str">
        <f t="shared" si="12"/>
        <v>--</v>
      </c>
      <c r="Y22" s="108" t="str">
        <f t="shared" si="13"/>
        <v>--</v>
      </c>
      <c r="Z22" s="109" t="s">
        <v>442</v>
      </c>
      <c r="AA22" s="110">
        <f t="shared" si="14"/>
        <v>1304.54385</v>
      </c>
      <c r="AB22" s="111"/>
      <c r="AC22" s="1">
        <v>165200</v>
      </c>
    </row>
    <row r="23" spans="2:29" s="1" customFormat="1" ht="16.5" customHeight="1">
      <c r="B23" s="13"/>
      <c r="C23" s="81">
        <v>43</v>
      </c>
      <c r="D23" s="79" t="s">
        <v>258</v>
      </c>
      <c r="E23" s="79">
        <v>132</v>
      </c>
      <c r="F23" s="92">
        <v>87.4</v>
      </c>
      <c r="G23" s="93" t="s">
        <v>247</v>
      </c>
      <c r="H23" s="94">
        <f t="shared" si="0"/>
        <v>57.24700000000001</v>
      </c>
      <c r="I23" s="422" t="s">
        <v>50</v>
      </c>
      <c r="J23" s="422" t="s">
        <v>51</v>
      </c>
      <c r="K23" s="96">
        <f t="shared" si="1"/>
        <v>0.7166666665580124</v>
      </c>
      <c r="L23" s="97">
        <f t="shared" si="2"/>
        <v>43</v>
      </c>
      <c r="M23" s="98" t="s">
        <v>441</v>
      </c>
      <c r="N23" s="99"/>
      <c r="O23" s="100">
        <f t="shared" si="3"/>
        <v>10</v>
      </c>
      <c r="P23" s="101" t="str">
        <f t="shared" si="4"/>
        <v>--</v>
      </c>
      <c r="Q23" s="102" t="str">
        <f t="shared" si="5"/>
        <v>--</v>
      </c>
      <c r="R23" s="103">
        <f t="shared" si="6"/>
        <v>572.47</v>
      </c>
      <c r="S23" s="103">
        <f t="shared" si="7"/>
        <v>412.1784</v>
      </c>
      <c r="T23" s="104" t="str">
        <f t="shared" si="8"/>
        <v>--</v>
      </c>
      <c r="U23" s="105" t="str">
        <f t="shared" si="9"/>
        <v>--</v>
      </c>
      <c r="V23" s="105" t="str">
        <f t="shared" si="10"/>
        <v>--</v>
      </c>
      <c r="W23" s="106" t="str">
        <f t="shared" si="11"/>
        <v>--</v>
      </c>
      <c r="X23" s="107" t="str">
        <f t="shared" si="12"/>
        <v>--</v>
      </c>
      <c r="Y23" s="108" t="str">
        <f t="shared" si="13"/>
        <v>--</v>
      </c>
      <c r="Z23" s="109" t="s">
        <v>442</v>
      </c>
      <c r="AA23" s="110">
        <f t="shared" si="14"/>
        <v>984.6484</v>
      </c>
      <c r="AB23" s="111"/>
      <c r="AC23" s="1">
        <v>165202</v>
      </c>
    </row>
    <row r="24" spans="2:29" s="1" customFormat="1" ht="16.5" customHeight="1">
      <c r="B24" s="13"/>
      <c r="C24" s="81">
        <v>44</v>
      </c>
      <c r="D24" s="79" t="s">
        <v>251</v>
      </c>
      <c r="E24" s="79">
        <v>132</v>
      </c>
      <c r="F24" s="92">
        <v>49</v>
      </c>
      <c r="G24" s="93" t="s">
        <v>249</v>
      </c>
      <c r="H24" s="94">
        <f t="shared" si="0"/>
        <v>32.095</v>
      </c>
      <c r="I24" s="422" t="s">
        <v>56</v>
      </c>
      <c r="J24" s="422" t="s">
        <v>57</v>
      </c>
      <c r="K24" s="96">
        <f t="shared" si="1"/>
        <v>6.733333333453629</v>
      </c>
      <c r="L24" s="97">
        <f t="shared" si="2"/>
        <v>404</v>
      </c>
      <c r="M24" s="98" t="s">
        <v>444</v>
      </c>
      <c r="N24" s="99"/>
      <c r="O24" s="100">
        <f t="shared" si="3"/>
        <v>50</v>
      </c>
      <c r="P24" s="101">
        <f t="shared" si="4"/>
        <v>107.999675</v>
      </c>
      <c r="Q24" s="102" t="str">
        <f t="shared" si="5"/>
        <v>--</v>
      </c>
      <c r="R24" s="103" t="str">
        <f t="shared" si="6"/>
        <v>--</v>
      </c>
      <c r="S24" s="103" t="str">
        <f t="shared" si="7"/>
        <v>--</v>
      </c>
      <c r="T24" s="104" t="str">
        <f t="shared" si="8"/>
        <v>--</v>
      </c>
      <c r="U24" s="105" t="str">
        <f t="shared" si="9"/>
        <v>--</v>
      </c>
      <c r="V24" s="105" t="str">
        <f t="shared" si="10"/>
        <v>--</v>
      </c>
      <c r="W24" s="106" t="str">
        <f t="shared" si="11"/>
        <v>--</v>
      </c>
      <c r="X24" s="107" t="str">
        <f t="shared" si="12"/>
        <v>--</v>
      </c>
      <c r="Y24" s="108" t="str">
        <f t="shared" si="13"/>
        <v>--</v>
      </c>
      <c r="Z24" s="109" t="s">
        <v>442</v>
      </c>
      <c r="AA24" s="110">
        <f t="shared" si="14"/>
        <v>107.999675</v>
      </c>
      <c r="AB24" s="111"/>
      <c r="AC24" s="1">
        <v>165356</v>
      </c>
    </row>
    <row r="25" spans="2:29" s="1" customFormat="1" ht="16.5" customHeight="1">
      <c r="B25" s="13"/>
      <c r="C25" s="81">
        <v>45</v>
      </c>
      <c r="D25" s="79" t="s">
        <v>258</v>
      </c>
      <c r="E25" s="79">
        <v>132</v>
      </c>
      <c r="F25" s="92">
        <v>87.4</v>
      </c>
      <c r="G25" s="93" t="s">
        <v>247</v>
      </c>
      <c r="H25" s="94">
        <f t="shared" si="0"/>
        <v>57.24700000000001</v>
      </c>
      <c r="I25" s="422" t="s">
        <v>58</v>
      </c>
      <c r="J25" s="422" t="s">
        <v>59</v>
      </c>
      <c r="K25" s="96">
        <f t="shared" si="1"/>
        <v>1.1666666666278616</v>
      </c>
      <c r="L25" s="97">
        <f t="shared" si="2"/>
        <v>70</v>
      </c>
      <c r="M25" s="98" t="s">
        <v>444</v>
      </c>
      <c r="N25" s="99"/>
      <c r="O25" s="100">
        <f t="shared" si="3"/>
        <v>10</v>
      </c>
      <c r="P25" s="101">
        <f t="shared" si="4"/>
        <v>6.697899000000001</v>
      </c>
      <c r="Q25" s="102" t="str">
        <f t="shared" si="5"/>
        <v>--</v>
      </c>
      <c r="R25" s="103" t="str">
        <f t="shared" si="6"/>
        <v>--</v>
      </c>
      <c r="S25" s="103" t="str">
        <f t="shared" si="7"/>
        <v>--</v>
      </c>
      <c r="T25" s="104" t="str">
        <f t="shared" si="8"/>
        <v>--</v>
      </c>
      <c r="U25" s="105" t="str">
        <f t="shared" si="9"/>
        <v>--</v>
      </c>
      <c r="V25" s="105" t="str">
        <f t="shared" si="10"/>
        <v>--</v>
      </c>
      <c r="W25" s="106" t="str">
        <f t="shared" si="11"/>
        <v>--</v>
      </c>
      <c r="X25" s="107" t="str">
        <f t="shared" si="12"/>
        <v>--</v>
      </c>
      <c r="Y25" s="108" t="str">
        <f t="shared" si="13"/>
        <v>--</v>
      </c>
      <c r="Z25" s="109" t="s">
        <v>442</v>
      </c>
      <c r="AA25" s="110">
        <f t="shared" si="14"/>
        <v>6.697899000000001</v>
      </c>
      <c r="AB25" s="111"/>
      <c r="AC25" s="1">
        <v>165357</v>
      </c>
    </row>
    <row r="26" spans="2:29" s="1" customFormat="1" ht="16.5" customHeight="1">
      <c r="B26" s="13"/>
      <c r="C26" s="81">
        <v>46</v>
      </c>
      <c r="D26" s="79" t="s">
        <v>423</v>
      </c>
      <c r="E26" s="79">
        <v>132</v>
      </c>
      <c r="F26" s="92">
        <v>5.85</v>
      </c>
      <c r="G26" s="93" t="s">
        <v>247</v>
      </c>
      <c r="H26" s="94">
        <f t="shared" si="0"/>
        <v>16.375</v>
      </c>
      <c r="I26" s="422" t="s">
        <v>62</v>
      </c>
      <c r="J26" s="422" t="s">
        <v>63</v>
      </c>
      <c r="K26" s="96">
        <f t="shared" si="1"/>
        <v>2.900000000023283</v>
      </c>
      <c r="L26" s="97">
        <f t="shared" si="2"/>
        <v>174</v>
      </c>
      <c r="M26" s="95" t="s">
        <v>444</v>
      </c>
      <c r="N26" s="99"/>
      <c r="O26" s="100">
        <f t="shared" si="3"/>
        <v>10</v>
      </c>
      <c r="P26" s="101">
        <f t="shared" si="4"/>
        <v>4.74875</v>
      </c>
      <c r="Q26" s="102" t="str">
        <f t="shared" si="5"/>
        <v>--</v>
      </c>
      <c r="R26" s="103" t="str">
        <f t="shared" si="6"/>
        <v>--</v>
      </c>
      <c r="S26" s="103" t="str">
        <f t="shared" si="7"/>
        <v>--</v>
      </c>
      <c r="T26" s="104" t="str">
        <f t="shared" si="8"/>
        <v>--</v>
      </c>
      <c r="U26" s="105" t="str">
        <f t="shared" si="9"/>
        <v>--</v>
      </c>
      <c r="V26" s="105" t="str">
        <f t="shared" si="10"/>
        <v>--</v>
      </c>
      <c r="W26" s="106" t="str">
        <f t="shared" si="11"/>
        <v>--</v>
      </c>
      <c r="X26" s="107" t="str">
        <f t="shared" si="12"/>
        <v>--</v>
      </c>
      <c r="Y26" s="108" t="str">
        <f t="shared" si="13"/>
        <v>--</v>
      </c>
      <c r="Z26" s="109" t="s">
        <v>442</v>
      </c>
      <c r="AA26" s="110">
        <f t="shared" si="14"/>
        <v>4.74875</v>
      </c>
      <c r="AB26" s="111"/>
      <c r="AC26" s="1">
        <v>165431</v>
      </c>
    </row>
    <row r="27" spans="2:29" s="1" customFormat="1" ht="16.5" customHeight="1">
      <c r="B27" s="13"/>
      <c r="C27" s="81">
        <v>47</v>
      </c>
      <c r="D27" s="79" t="s">
        <v>254</v>
      </c>
      <c r="E27" s="79">
        <v>132</v>
      </c>
      <c r="F27" s="92">
        <v>9.4</v>
      </c>
      <c r="G27" s="93" t="s">
        <v>247</v>
      </c>
      <c r="H27" s="94">
        <f t="shared" si="0"/>
        <v>16.375</v>
      </c>
      <c r="I27" s="422" t="s">
        <v>64</v>
      </c>
      <c r="J27" s="422" t="s">
        <v>65</v>
      </c>
      <c r="K27" s="96">
        <f t="shared" si="1"/>
        <v>0.1500000001396984</v>
      </c>
      <c r="L27" s="97">
        <f t="shared" si="2"/>
        <v>9</v>
      </c>
      <c r="M27" s="95" t="s">
        <v>441</v>
      </c>
      <c r="N27" s="99"/>
      <c r="O27" s="100">
        <f t="shared" si="3"/>
        <v>10</v>
      </c>
      <c r="P27" s="101" t="str">
        <f t="shared" si="4"/>
        <v>--</v>
      </c>
      <c r="Q27" s="102" t="str">
        <f t="shared" si="5"/>
        <v>--</v>
      </c>
      <c r="R27" s="103">
        <f t="shared" si="6"/>
        <v>163.75</v>
      </c>
      <c r="S27" s="103" t="str">
        <f t="shared" si="7"/>
        <v>--</v>
      </c>
      <c r="T27" s="104" t="str">
        <f t="shared" si="8"/>
        <v>--</v>
      </c>
      <c r="U27" s="105" t="str">
        <f t="shared" si="9"/>
        <v>--</v>
      </c>
      <c r="V27" s="105" t="str">
        <f t="shared" si="10"/>
        <v>--</v>
      </c>
      <c r="W27" s="106" t="str">
        <f t="shared" si="11"/>
        <v>--</v>
      </c>
      <c r="X27" s="107" t="str">
        <f t="shared" si="12"/>
        <v>--</v>
      </c>
      <c r="Y27" s="108" t="str">
        <f t="shared" si="13"/>
        <v>--</v>
      </c>
      <c r="Z27" s="109" t="s">
        <v>442</v>
      </c>
      <c r="AA27" s="110">
        <f t="shared" si="14"/>
        <v>163.75</v>
      </c>
      <c r="AB27" s="111"/>
      <c r="AC27" s="1">
        <v>165373</v>
      </c>
    </row>
    <row r="28" spans="2:29" s="1" customFormat="1" ht="16.5" customHeight="1">
      <c r="B28" s="13"/>
      <c r="C28" s="81">
        <v>48</v>
      </c>
      <c r="D28" s="79" t="s">
        <v>254</v>
      </c>
      <c r="E28" s="79">
        <v>132</v>
      </c>
      <c r="F28" s="92">
        <v>9.4</v>
      </c>
      <c r="G28" s="93" t="s">
        <v>247</v>
      </c>
      <c r="H28" s="94">
        <f t="shared" si="0"/>
        <v>16.375</v>
      </c>
      <c r="I28" s="422" t="s">
        <v>66</v>
      </c>
      <c r="J28" s="422" t="s">
        <v>67</v>
      </c>
      <c r="K28" s="96">
        <f t="shared" si="1"/>
        <v>4.899999999906868</v>
      </c>
      <c r="L28" s="97">
        <f t="shared" si="2"/>
        <v>294</v>
      </c>
      <c r="M28" s="95" t="s">
        <v>441</v>
      </c>
      <c r="N28" s="99"/>
      <c r="O28" s="100">
        <f t="shared" si="3"/>
        <v>10</v>
      </c>
      <c r="P28" s="101" t="str">
        <f t="shared" si="4"/>
        <v>--</v>
      </c>
      <c r="Q28" s="102" t="str">
        <f t="shared" si="5"/>
        <v>--</v>
      </c>
      <c r="R28" s="103">
        <f t="shared" si="6"/>
        <v>163.75</v>
      </c>
      <c r="S28" s="103">
        <f t="shared" si="7"/>
        <v>491.25</v>
      </c>
      <c r="T28" s="104">
        <f t="shared" si="8"/>
        <v>31.112500000000008</v>
      </c>
      <c r="U28" s="105" t="str">
        <f t="shared" si="9"/>
        <v>--</v>
      </c>
      <c r="V28" s="105" t="str">
        <f t="shared" si="10"/>
        <v>--</v>
      </c>
      <c r="W28" s="106" t="str">
        <f t="shared" si="11"/>
        <v>--</v>
      </c>
      <c r="X28" s="107" t="str">
        <f t="shared" si="12"/>
        <v>--</v>
      </c>
      <c r="Y28" s="108" t="str">
        <f t="shared" si="13"/>
        <v>--</v>
      </c>
      <c r="Z28" s="109" t="s">
        <v>442</v>
      </c>
      <c r="AA28" s="110">
        <f t="shared" si="14"/>
        <v>686.1125</v>
      </c>
      <c r="AB28" s="111"/>
      <c r="AC28" s="1">
        <v>165378</v>
      </c>
    </row>
    <row r="29" spans="2:29" s="1" customFormat="1" ht="16.5" customHeight="1">
      <c r="B29" s="13"/>
      <c r="C29" s="81">
        <v>49</v>
      </c>
      <c r="D29" s="79" t="s">
        <v>254</v>
      </c>
      <c r="E29" s="79">
        <v>132</v>
      </c>
      <c r="F29" s="92">
        <v>9.4</v>
      </c>
      <c r="G29" s="93" t="s">
        <v>247</v>
      </c>
      <c r="H29" s="94">
        <f t="shared" si="0"/>
        <v>16.375</v>
      </c>
      <c r="I29" s="422" t="s">
        <v>68</v>
      </c>
      <c r="J29" s="422" t="s">
        <v>69</v>
      </c>
      <c r="K29" s="96">
        <f t="shared" si="1"/>
        <v>10.04999999993015</v>
      </c>
      <c r="L29" s="97">
        <f t="shared" si="2"/>
        <v>603</v>
      </c>
      <c r="M29" s="95" t="s">
        <v>444</v>
      </c>
      <c r="N29" s="99"/>
      <c r="O29" s="100">
        <f t="shared" si="3"/>
        <v>10</v>
      </c>
      <c r="P29" s="101">
        <f t="shared" si="4"/>
        <v>16.456875000000004</v>
      </c>
      <c r="Q29" s="102" t="str">
        <f t="shared" si="5"/>
        <v>--</v>
      </c>
      <c r="R29" s="103" t="str">
        <f t="shared" si="6"/>
        <v>--</v>
      </c>
      <c r="S29" s="103" t="str">
        <f t="shared" si="7"/>
        <v>--</v>
      </c>
      <c r="T29" s="104" t="str">
        <f t="shared" si="8"/>
        <v>--</v>
      </c>
      <c r="U29" s="105" t="str">
        <f t="shared" si="9"/>
        <v>--</v>
      </c>
      <c r="V29" s="105" t="str">
        <f t="shared" si="10"/>
        <v>--</v>
      </c>
      <c r="W29" s="106" t="str">
        <f t="shared" si="11"/>
        <v>--</v>
      </c>
      <c r="X29" s="107" t="str">
        <f t="shared" si="12"/>
        <v>--</v>
      </c>
      <c r="Y29" s="108" t="str">
        <f t="shared" si="13"/>
        <v>--</v>
      </c>
      <c r="Z29" s="109" t="s">
        <v>442</v>
      </c>
      <c r="AA29" s="110">
        <f t="shared" si="14"/>
        <v>16.456875000000004</v>
      </c>
      <c r="AB29" s="111"/>
      <c r="AC29" s="1">
        <v>165391</v>
      </c>
    </row>
    <row r="30" spans="2:29" s="1" customFormat="1" ht="16.5" customHeight="1">
      <c r="B30" s="13"/>
      <c r="C30" s="81">
        <v>50</v>
      </c>
      <c r="D30" s="79" t="s">
        <v>262</v>
      </c>
      <c r="E30" s="79">
        <v>132</v>
      </c>
      <c r="F30" s="92">
        <v>114</v>
      </c>
      <c r="G30" s="93" t="s">
        <v>247</v>
      </c>
      <c r="H30" s="94">
        <f t="shared" si="0"/>
        <v>74.67</v>
      </c>
      <c r="I30" s="422" t="s">
        <v>70</v>
      </c>
      <c r="J30" s="422" t="s">
        <v>71</v>
      </c>
      <c r="K30" s="96">
        <f t="shared" si="1"/>
        <v>8.583333333372138</v>
      </c>
      <c r="L30" s="97">
        <f t="shared" si="2"/>
        <v>515</v>
      </c>
      <c r="M30" s="95" t="s">
        <v>444</v>
      </c>
      <c r="N30" s="99"/>
      <c r="O30" s="100">
        <f t="shared" si="3"/>
        <v>10</v>
      </c>
      <c r="P30" s="101">
        <f t="shared" si="4"/>
        <v>64.06685999999999</v>
      </c>
      <c r="Q30" s="102" t="str">
        <f t="shared" si="5"/>
        <v>--</v>
      </c>
      <c r="R30" s="103" t="str">
        <f t="shared" si="6"/>
        <v>--</v>
      </c>
      <c r="S30" s="103" t="str">
        <f t="shared" si="7"/>
        <v>--</v>
      </c>
      <c r="T30" s="104" t="str">
        <f t="shared" si="8"/>
        <v>--</v>
      </c>
      <c r="U30" s="105" t="str">
        <f t="shared" si="9"/>
        <v>--</v>
      </c>
      <c r="V30" s="105" t="str">
        <f t="shared" si="10"/>
        <v>--</v>
      </c>
      <c r="W30" s="106" t="str">
        <f t="shared" si="11"/>
        <v>--</v>
      </c>
      <c r="X30" s="107" t="str">
        <f t="shared" si="12"/>
        <v>--</v>
      </c>
      <c r="Y30" s="108" t="str">
        <f t="shared" si="13"/>
        <v>--</v>
      </c>
      <c r="Z30" s="109" t="s">
        <v>442</v>
      </c>
      <c r="AA30" s="110">
        <f t="shared" si="14"/>
        <v>64.06685999999999</v>
      </c>
      <c r="AB30" s="111"/>
      <c r="AC30" s="1">
        <v>165392</v>
      </c>
    </row>
    <row r="31" spans="2:29" s="1" customFormat="1" ht="16.5" customHeight="1">
      <c r="B31" s="13"/>
      <c r="C31" s="81">
        <v>51</v>
      </c>
      <c r="D31" s="79" t="s">
        <v>260</v>
      </c>
      <c r="E31" s="79">
        <v>132</v>
      </c>
      <c r="F31" s="92">
        <v>126.9</v>
      </c>
      <c r="G31" s="93" t="s">
        <v>247</v>
      </c>
      <c r="H31" s="94">
        <f t="shared" si="0"/>
        <v>83.1195</v>
      </c>
      <c r="I31" s="422" t="s">
        <v>80</v>
      </c>
      <c r="J31" s="422" t="s">
        <v>81</v>
      </c>
      <c r="K31" s="96">
        <f t="shared" si="1"/>
        <v>5.266666666720994</v>
      </c>
      <c r="L31" s="97">
        <f t="shared" si="2"/>
        <v>316</v>
      </c>
      <c r="M31" s="95" t="s">
        <v>444</v>
      </c>
      <c r="N31" s="99"/>
      <c r="O31" s="100">
        <f t="shared" si="3"/>
        <v>10</v>
      </c>
      <c r="P31" s="101">
        <f t="shared" si="4"/>
        <v>43.8039765</v>
      </c>
      <c r="Q31" s="102" t="str">
        <f t="shared" si="5"/>
        <v>--</v>
      </c>
      <c r="R31" s="103" t="str">
        <f t="shared" si="6"/>
        <v>--</v>
      </c>
      <c r="S31" s="103" t="str">
        <f t="shared" si="7"/>
        <v>--</v>
      </c>
      <c r="T31" s="104" t="str">
        <f t="shared" si="8"/>
        <v>--</v>
      </c>
      <c r="U31" s="105" t="str">
        <f t="shared" si="9"/>
        <v>--</v>
      </c>
      <c r="V31" s="105" t="str">
        <f t="shared" si="10"/>
        <v>--</v>
      </c>
      <c r="W31" s="106" t="str">
        <f t="shared" si="11"/>
        <v>--</v>
      </c>
      <c r="X31" s="107" t="str">
        <f t="shared" si="12"/>
        <v>--</v>
      </c>
      <c r="Y31" s="108" t="str">
        <f t="shared" si="13"/>
        <v>--</v>
      </c>
      <c r="Z31" s="109" t="s">
        <v>442</v>
      </c>
      <c r="AA31" s="110">
        <f t="shared" si="14"/>
        <v>43.8039765</v>
      </c>
      <c r="AB31" s="111"/>
      <c r="AC31" s="1">
        <v>165397</v>
      </c>
    </row>
    <row r="32" spans="2:29" s="1" customFormat="1" ht="16.5" customHeight="1">
      <c r="B32" s="13"/>
      <c r="C32" s="81">
        <v>52</v>
      </c>
      <c r="D32" s="79" t="s">
        <v>256</v>
      </c>
      <c r="E32" s="79">
        <v>132</v>
      </c>
      <c r="F32" s="92">
        <v>69.1</v>
      </c>
      <c r="G32" s="93" t="s">
        <v>247</v>
      </c>
      <c r="H32" s="94">
        <f t="shared" si="0"/>
        <v>45.26049999999999</v>
      </c>
      <c r="I32" s="422" t="s">
        <v>85</v>
      </c>
      <c r="J32" s="422" t="s">
        <v>86</v>
      </c>
      <c r="K32" s="96">
        <f t="shared" si="1"/>
        <v>2.8500000000349246</v>
      </c>
      <c r="L32" s="97">
        <f t="shared" si="2"/>
        <v>171</v>
      </c>
      <c r="M32" s="95" t="s">
        <v>444</v>
      </c>
      <c r="N32" s="99"/>
      <c r="O32" s="100">
        <f t="shared" si="3"/>
        <v>10</v>
      </c>
      <c r="P32" s="101">
        <f t="shared" si="4"/>
        <v>12.8992425</v>
      </c>
      <c r="Q32" s="102" t="str">
        <f t="shared" si="5"/>
        <v>--</v>
      </c>
      <c r="R32" s="103" t="str">
        <f t="shared" si="6"/>
        <v>--</v>
      </c>
      <c r="S32" s="103" t="str">
        <f t="shared" si="7"/>
        <v>--</v>
      </c>
      <c r="T32" s="104" t="str">
        <f t="shared" si="8"/>
        <v>--</v>
      </c>
      <c r="U32" s="105" t="str">
        <f t="shared" si="9"/>
        <v>--</v>
      </c>
      <c r="V32" s="105" t="str">
        <f t="shared" si="10"/>
        <v>--</v>
      </c>
      <c r="W32" s="106" t="str">
        <f t="shared" si="11"/>
        <v>--</v>
      </c>
      <c r="X32" s="107" t="str">
        <f t="shared" si="12"/>
        <v>--</v>
      </c>
      <c r="Y32" s="108" t="str">
        <f t="shared" si="13"/>
        <v>--</v>
      </c>
      <c r="Z32" s="109" t="s">
        <v>442</v>
      </c>
      <c r="AA32" s="110">
        <f t="shared" si="14"/>
        <v>12.8992425</v>
      </c>
      <c r="AB32" s="111"/>
      <c r="AC32" s="1">
        <v>165400</v>
      </c>
    </row>
    <row r="33" spans="2:29" s="1" customFormat="1" ht="16.5" customHeight="1">
      <c r="B33" s="13"/>
      <c r="C33" s="81">
        <v>53</v>
      </c>
      <c r="D33" s="79" t="s">
        <v>264</v>
      </c>
      <c r="E33" s="79">
        <v>132</v>
      </c>
      <c r="F33" s="92">
        <v>120.6</v>
      </c>
      <c r="G33" s="93" t="s">
        <v>247</v>
      </c>
      <c r="H33" s="94">
        <f t="shared" si="0"/>
        <v>78.993</v>
      </c>
      <c r="I33" s="422" t="s">
        <v>91</v>
      </c>
      <c r="J33" s="422" t="s">
        <v>92</v>
      </c>
      <c r="K33" s="96">
        <f t="shared" si="1"/>
        <v>0.56666666676756</v>
      </c>
      <c r="L33" s="97">
        <f t="shared" si="2"/>
        <v>34</v>
      </c>
      <c r="M33" s="95" t="s">
        <v>441</v>
      </c>
      <c r="N33" s="99"/>
      <c r="O33" s="100">
        <f t="shared" si="3"/>
        <v>10</v>
      </c>
      <c r="P33" s="101" t="str">
        <f t="shared" si="4"/>
        <v>--</v>
      </c>
      <c r="Q33" s="102" t="str">
        <f t="shared" si="5"/>
        <v>--</v>
      </c>
      <c r="R33" s="103">
        <f t="shared" si="6"/>
        <v>789.93</v>
      </c>
      <c r="S33" s="103">
        <f t="shared" si="7"/>
        <v>450.2600999999999</v>
      </c>
      <c r="T33" s="104" t="str">
        <f t="shared" si="8"/>
        <v>--</v>
      </c>
      <c r="U33" s="105" t="str">
        <f t="shared" si="9"/>
        <v>--</v>
      </c>
      <c r="V33" s="105" t="str">
        <f t="shared" si="10"/>
        <v>--</v>
      </c>
      <c r="W33" s="106" t="str">
        <f t="shared" si="11"/>
        <v>--</v>
      </c>
      <c r="X33" s="107" t="str">
        <f t="shared" si="12"/>
        <v>--</v>
      </c>
      <c r="Y33" s="108" t="str">
        <f t="shared" si="13"/>
        <v>--</v>
      </c>
      <c r="Z33" s="109" t="s">
        <v>442</v>
      </c>
      <c r="AA33" s="110">
        <f t="shared" si="14"/>
        <v>1240.1900999999998</v>
      </c>
      <c r="AB33" s="111"/>
      <c r="AC33" s="1">
        <v>165403</v>
      </c>
    </row>
    <row r="34" spans="2:29" s="1" customFormat="1" ht="16.5" customHeight="1">
      <c r="B34" s="112"/>
      <c r="C34" s="81">
        <v>54</v>
      </c>
      <c r="D34" s="79" t="s">
        <v>254</v>
      </c>
      <c r="E34" s="79">
        <v>132</v>
      </c>
      <c r="F34" s="92">
        <v>9.4</v>
      </c>
      <c r="G34" s="93" t="s">
        <v>247</v>
      </c>
      <c r="H34" s="94">
        <f t="shared" si="0"/>
        <v>16.375</v>
      </c>
      <c r="I34" s="422" t="s">
        <v>93</v>
      </c>
      <c r="J34" s="422" t="s">
        <v>94</v>
      </c>
      <c r="K34" s="96">
        <f t="shared" si="1"/>
        <v>10.833333333372138</v>
      </c>
      <c r="L34" s="97">
        <f t="shared" si="2"/>
        <v>650</v>
      </c>
      <c r="M34" s="95" t="s">
        <v>444</v>
      </c>
      <c r="N34" s="99"/>
      <c r="O34" s="100">
        <f t="shared" si="3"/>
        <v>10</v>
      </c>
      <c r="P34" s="101">
        <f t="shared" si="4"/>
        <v>17.734125</v>
      </c>
      <c r="Q34" s="102" t="str">
        <f t="shared" si="5"/>
        <v>--</v>
      </c>
      <c r="R34" s="103" t="str">
        <f t="shared" si="6"/>
        <v>--</v>
      </c>
      <c r="S34" s="103" t="str">
        <f t="shared" si="7"/>
        <v>--</v>
      </c>
      <c r="T34" s="104" t="str">
        <f t="shared" si="8"/>
        <v>--</v>
      </c>
      <c r="U34" s="105" t="str">
        <f t="shared" si="9"/>
        <v>--</v>
      </c>
      <c r="V34" s="105" t="str">
        <f t="shared" si="10"/>
        <v>--</v>
      </c>
      <c r="W34" s="106" t="str">
        <f t="shared" si="11"/>
        <v>--</v>
      </c>
      <c r="X34" s="107" t="str">
        <f t="shared" si="12"/>
        <v>--</v>
      </c>
      <c r="Y34" s="108" t="str">
        <f t="shared" si="13"/>
        <v>--</v>
      </c>
      <c r="Z34" s="109" t="s">
        <v>442</v>
      </c>
      <c r="AA34" s="110">
        <f t="shared" si="14"/>
        <v>17.734125</v>
      </c>
      <c r="AB34" s="111"/>
      <c r="AC34" s="1">
        <v>165404</v>
      </c>
    </row>
    <row r="35" spans="2:29" s="1" customFormat="1" ht="16.5" customHeight="1">
      <c r="B35" s="112"/>
      <c r="C35" s="81">
        <v>55</v>
      </c>
      <c r="D35" s="79" t="s">
        <v>262</v>
      </c>
      <c r="E35" s="79">
        <v>132</v>
      </c>
      <c r="F35" s="92">
        <v>114</v>
      </c>
      <c r="G35" s="93" t="s">
        <v>247</v>
      </c>
      <c r="H35" s="94">
        <f t="shared" si="0"/>
        <v>74.67</v>
      </c>
      <c r="I35" s="422" t="s">
        <v>99</v>
      </c>
      <c r="J35" s="422" t="s">
        <v>100</v>
      </c>
      <c r="K35" s="96">
        <f t="shared" si="1"/>
        <v>7.133333333360497</v>
      </c>
      <c r="L35" s="97">
        <f t="shared" si="2"/>
        <v>428</v>
      </c>
      <c r="M35" s="95" t="s">
        <v>444</v>
      </c>
      <c r="N35" s="99"/>
      <c r="O35" s="100">
        <f t="shared" si="3"/>
        <v>10</v>
      </c>
      <c r="P35" s="101">
        <f t="shared" si="4"/>
        <v>53.23971</v>
      </c>
      <c r="Q35" s="102" t="str">
        <f t="shared" si="5"/>
        <v>--</v>
      </c>
      <c r="R35" s="103" t="str">
        <f t="shared" si="6"/>
        <v>--</v>
      </c>
      <c r="S35" s="103" t="str">
        <f t="shared" si="7"/>
        <v>--</v>
      </c>
      <c r="T35" s="104" t="str">
        <f t="shared" si="8"/>
        <v>--</v>
      </c>
      <c r="U35" s="105" t="str">
        <f t="shared" si="9"/>
        <v>--</v>
      </c>
      <c r="V35" s="105" t="str">
        <f t="shared" si="10"/>
        <v>--</v>
      </c>
      <c r="W35" s="106" t="str">
        <f t="shared" si="11"/>
        <v>--</v>
      </c>
      <c r="X35" s="107" t="str">
        <f t="shared" si="12"/>
        <v>--</v>
      </c>
      <c r="Y35" s="108" t="str">
        <f t="shared" si="13"/>
        <v>--</v>
      </c>
      <c r="Z35" s="109" t="s">
        <v>442</v>
      </c>
      <c r="AA35" s="110">
        <f t="shared" si="14"/>
        <v>53.23971</v>
      </c>
      <c r="AB35" s="111"/>
      <c r="AC35" s="1">
        <v>165407</v>
      </c>
    </row>
    <row r="36" spans="2:29" s="1" customFormat="1" ht="16.5" customHeight="1">
      <c r="B36" s="112"/>
      <c r="C36" s="81">
        <v>56</v>
      </c>
      <c r="D36" s="79" t="s">
        <v>251</v>
      </c>
      <c r="E36" s="79">
        <v>132</v>
      </c>
      <c r="F36" s="92">
        <v>49</v>
      </c>
      <c r="G36" s="93" t="s">
        <v>249</v>
      </c>
      <c r="H36" s="94">
        <f t="shared" si="0"/>
        <v>32.095</v>
      </c>
      <c r="I36" s="422" t="s">
        <v>109</v>
      </c>
      <c r="J36" s="422" t="s">
        <v>110</v>
      </c>
      <c r="K36" s="96">
        <f t="shared" si="1"/>
        <v>4.68333333323244</v>
      </c>
      <c r="L36" s="97">
        <f t="shared" si="2"/>
        <v>281</v>
      </c>
      <c r="M36" s="95" t="s">
        <v>444</v>
      </c>
      <c r="N36" s="99"/>
      <c r="O36" s="100">
        <f t="shared" si="3"/>
        <v>50</v>
      </c>
      <c r="P36" s="101">
        <f t="shared" si="4"/>
        <v>75.1023</v>
      </c>
      <c r="Q36" s="102" t="str">
        <f t="shared" si="5"/>
        <v>--</v>
      </c>
      <c r="R36" s="103" t="str">
        <f t="shared" si="6"/>
        <v>--</v>
      </c>
      <c r="S36" s="103" t="str">
        <f t="shared" si="7"/>
        <v>--</v>
      </c>
      <c r="T36" s="104" t="str">
        <f t="shared" si="8"/>
        <v>--</v>
      </c>
      <c r="U36" s="105" t="str">
        <f t="shared" si="9"/>
        <v>--</v>
      </c>
      <c r="V36" s="105" t="str">
        <f t="shared" si="10"/>
        <v>--</v>
      </c>
      <c r="W36" s="106" t="str">
        <f t="shared" si="11"/>
        <v>--</v>
      </c>
      <c r="X36" s="107" t="str">
        <f t="shared" si="12"/>
        <v>--</v>
      </c>
      <c r="Y36" s="108" t="str">
        <f t="shared" si="13"/>
        <v>--</v>
      </c>
      <c r="Z36" s="109" t="s">
        <v>442</v>
      </c>
      <c r="AA36" s="110">
        <f t="shared" si="14"/>
        <v>75.1023</v>
      </c>
      <c r="AB36" s="111"/>
      <c r="AC36" s="1">
        <v>165412</v>
      </c>
    </row>
    <row r="37" spans="2:29" s="1" customFormat="1" ht="16.5" customHeight="1">
      <c r="B37" s="112"/>
      <c r="C37" s="81">
        <v>57</v>
      </c>
      <c r="D37" s="79" t="s">
        <v>254</v>
      </c>
      <c r="E37" s="79">
        <v>132</v>
      </c>
      <c r="F37" s="92">
        <v>9.4</v>
      </c>
      <c r="G37" s="93" t="s">
        <v>247</v>
      </c>
      <c r="H37" s="94">
        <f t="shared" si="0"/>
        <v>16.375</v>
      </c>
      <c r="I37" s="422" t="s">
        <v>113</v>
      </c>
      <c r="J37" s="422" t="s">
        <v>114</v>
      </c>
      <c r="K37" s="96">
        <f t="shared" si="1"/>
        <v>10.850000000093132</v>
      </c>
      <c r="L37" s="97">
        <f t="shared" si="2"/>
        <v>651</v>
      </c>
      <c r="M37" s="95" t="s">
        <v>444</v>
      </c>
      <c r="N37" s="99"/>
      <c r="O37" s="100">
        <f t="shared" si="3"/>
        <v>10</v>
      </c>
      <c r="P37" s="101">
        <f t="shared" si="4"/>
        <v>17.766875</v>
      </c>
      <c r="Q37" s="102" t="str">
        <f t="shared" si="5"/>
        <v>--</v>
      </c>
      <c r="R37" s="103" t="str">
        <f t="shared" si="6"/>
        <v>--</v>
      </c>
      <c r="S37" s="103" t="str">
        <f t="shared" si="7"/>
        <v>--</v>
      </c>
      <c r="T37" s="104" t="str">
        <f t="shared" si="8"/>
        <v>--</v>
      </c>
      <c r="U37" s="105" t="str">
        <f t="shared" si="9"/>
        <v>--</v>
      </c>
      <c r="V37" s="105" t="str">
        <f t="shared" si="10"/>
        <v>--</v>
      </c>
      <c r="W37" s="106" t="str">
        <f t="shared" si="11"/>
        <v>--</v>
      </c>
      <c r="X37" s="107" t="str">
        <f t="shared" si="12"/>
        <v>--</v>
      </c>
      <c r="Y37" s="108" t="str">
        <f t="shared" si="13"/>
        <v>--</v>
      </c>
      <c r="Z37" s="109" t="s">
        <v>442</v>
      </c>
      <c r="AA37" s="110">
        <f t="shared" si="14"/>
        <v>17.766875</v>
      </c>
      <c r="AB37" s="111"/>
      <c r="AC37" s="1">
        <v>165414</v>
      </c>
    </row>
    <row r="38" spans="2:29" s="1" customFormat="1" ht="16.5" customHeight="1">
      <c r="B38" s="112"/>
      <c r="C38" s="81">
        <v>58</v>
      </c>
      <c r="D38" s="79" t="s">
        <v>262</v>
      </c>
      <c r="E38" s="79">
        <v>132</v>
      </c>
      <c r="F38" s="92">
        <v>114</v>
      </c>
      <c r="G38" s="93" t="s">
        <v>247</v>
      </c>
      <c r="H38" s="94">
        <f t="shared" si="0"/>
        <v>74.67</v>
      </c>
      <c r="I38" s="422" t="s">
        <v>115</v>
      </c>
      <c r="J38" s="422" t="s">
        <v>116</v>
      </c>
      <c r="K38" s="96">
        <f t="shared" si="1"/>
        <v>7.200000000069849</v>
      </c>
      <c r="L38" s="97">
        <f t="shared" si="2"/>
        <v>432</v>
      </c>
      <c r="M38" s="95" t="s">
        <v>444</v>
      </c>
      <c r="N38" s="99"/>
      <c r="O38" s="100">
        <f t="shared" si="3"/>
        <v>10</v>
      </c>
      <c r="P38" s="101">
        <f t="shared" si="4"/>
        <v>53.7624</v>
      </c>
      <c r="Q38" s="102" t="str">
        <f t="shared" si="5"/>
        <v>--</v>
      </c>
      <c r="R38" s="103" t="str">
        <f t="shared" si="6"/>
        <v>--</v>
      </c>
      <c r="S38" s="103" t="str">
        <f t="shared" si="7"/>
        <v>--</v>
      </c>
      <c r="T38" s="104" t="str">
        <f t="shared" si="8"/>
        <v>--</v>
      </c>
      <c r="U38" s="105" t="str">
        <f t="shared" si="9"/>
        <v>--</v>
      </c>
      <c r="V38" s="105" t="str">
        <f t="shared" si="10"/>
        <v>--</v>
      </c>
      <c r="W38" s="106" t="str">
        <f t="shared" si="11"/>
        <v>--</v>
      </c>
      <c r="X38" s="107" t="str">
        <f t="shared" si="12"/>
        <v>--</v>
      </c>
      <c r="Y38" s="108" t="str">
        <f t="shared" si="13"/>
        <v>--</v>
      </c>
      <c r="Z38" s="109" t="s">
        <v>442</v>
      </c>
      <c r="AA38" s="110">
        <f t="shared" si="14"/>
        <v>53.7624</v>
      </c>
      <c r="AB38" s="111"/>
      <c r="AC38" s="1">
        <v>165415</v>
      </c>
    </row>
    <row r="39" spans="2:29" s="1" customFormat="1" ht="16.5" customHeight="1">
      <c r="B39" s="112"/>
      <c r="C39" s="81">
        <v>59</v>
      </c>
      <c r="D39" s="79" t="s">
        <v>267</v>
      </c>
      <c r="E39" s="79">
        <v>66</v>
      </c>
      <c r="F39" s="92">
        <v>53.1</v>
      </c>
      <c r="G39" s="93" t="s">
        <v>247</v>
      </c>
      <c r="H39" s="94">
        <f t="shared" si="0"/>
        <v>34.7805</v>
      </c>
      <c r="I39" s="422" t="s">
        <v>119</v>
      </c>
      <c r="J39" s="422" t="s">
        <v>120</v>
      </c>
      <c r="K39" s="96">
        <f t="shared" si="1"/>
        <v>7.983333333337214</v>
      </c>
      <c r="L39" s="97">
        <f t="shared" si="2"/>
        <v>479</v>
      </c>
      <c r="M39" s="95" t="s">
        <v>444</v>
      </c>
      <c r="N39" s="99"/>
      <c r="O39" s="100">
        <f t="shared" si="3"/>
        <v>10</v>
      </c>
      <c r="P39" s="101">
        <f t="shared" si="4"/>
        <v>27.754839000000004</v>
      </c>
      <c r="Q39" s="102" t="str">
        <f t="shared" si="5"/>
        <v>--</v>
      </c>
      <c r="R39" s="103" t="str">
        <f t="shared" si="6"/>
        <v>--</v>
      </c>
      <c r="S39" s="103" t="str">
        <f t="shared" si="7"/>
        <v>--</v>
      </c>
      <c r="T39" s="104" t="str">
        <f t="shared" si="8"/>
        <v>--</v>
      </c>
      <c r="U39" s="105" t="str">
        <f t="shared" si="9"/>
        <v>--</v>
      </c>
      <c r="V39" s="105" t="str">
        <f t="shared" si="10"/>
        <v>--</v>
      </c>
      <c r="W39" s="106" t="str">
        <f t="shared" si="11"/>
        <v>--</v>
      </c>
      <c r="X39" s="107" t="str">
        <f t="shared" si="12"/>
        <v>--</v>
      </c>
      <c r="Y39" s="108" t="str">
        <f t="shared" si="13"/>
        <v>--</v>
      </c>
      <c r="Z39" s="109" t="s">
        <v>442</v>
      </c>
      <c r="AA39" s="110">
        <f t="shared" si="14"/>
        <v>27.754839000000004</v>
      </c>
      <c r="AB39" s="111"/>
      <c r="AC39" s="1">
        <v>165417</v>
      </c>
    </row>
    <row r="40" spans="2:29" s="1" customFormat="1" ht="16.5" customHeight="1">
      <c r="B40" s="112"/>
      <c r="C40" s="81">
        <v>60</v>
      </c>
      <c r="D40" s="79" t="s">
        <v>263</v>
      </c>
      <c r="E40" s="79">
        <v>132</v>
      </c>
      <c r="F40" s="92">
        <v>51.4</v>
      </c>
      <c r="G40" s="93" t="s">
        <v>247</v>
      </c>
      <c r="H40" s="94">
        <f t="shared" si="0"/>
        <v>33.667</v>
      </c>
      <c r="I40" s="422" t="s">
        <v>126</v>
      </c>
      <c r="J40" s="422" t="s">
        <v>127</v>
      </c>
      <c r="K40" s="96">
        <f t="shared" si="1"/>
        <v>2.516666666662786</v>
      </c>
      <c r="L40" s="97">
        <f t="shared" si="2"/>
        <v>151</v>
      </c>
      <c r="M40" s="95" t="s">
        <v>441</v>
      </c>
      <c r="N40" s="99"/>
      <c r="O40" s="100">
        <f t="shared" si="3"/>
        <v>10</v>
      </c>
      <c r="P40" s="101" t="str">
        <f t="shared" si="4"/>
        <v>--</v>
      </c>
      <c r="Q40" s="102" t="str">
        <f t="shared" si="5"/>
        <v>--</v>
      </c>
      <c r="R40" s="103">
        <f t="shared" si="6"/>
        <v>336.67</v>
      </c>
      <c r="S40" s="103">
        <f t="shared" si="7"/>
        <v>848.4084</v>
      </c>
      <c r="T40" s="104" t="str">
        <f t="shared" si="8"/>
        <v>--</v>
      </c>
      <c r="U40" s="105" t="str">
        <f t="shared" si="9"/>
        <v>--</v>
      </c>
      <c r="V40" s="105" t="str">
        <f t="shared" si="10"/>
        <v>--</v>
      </c>
      <c r="W40" s="106" t="str">
        <f t="shared" si="11"/>
        <v>--</v>
      </c>
      <c r="X40" s="107" t="str">
        <f t="shared" si="12"/>
        <v>--</v>
      </c>
      <c r="Y40" s="108" t="str">
        <f t="shared" si="13"/>
        <v>--</v>
      </c>
      <c r="Z40" s="109" t="s">
        <v>442</v>
      </c>
      <c r="AA40" s="110">
        <f t="shared" si="14"/>
        <v>1185.0784</v>
      </c>
      <c r="AB40" s="111"/>
      <c r="AC40" s="1">
        <v>165421</v>
      </c>
    </row>
    <row r="41" spans="2:28" s="1" customFormat="1" ht="16.5" customHeight="1" thickBot="1">
      <c r="B41" s="13"/>
      <c r="C41" s="113"/>
      <c r="D41" s="345"/>
      <c r="E41" s="346"/>
      <c r="F41" s="347"/>
      <c r="G41" s="347"/>
      <c r="H41" s="115"/>
      <c r="I41" s="424"/>
      <c r="J41" s="424"/>
      <c r="K41" s="114"/>
      <c r="L41" s="114"/>
      <c r="M41" s="347"/>
      <c r="N41" s="348"/>
      <c r="O41" s="349"/>
      <c r="P41" s="350"/>
      <c r="Q41" s="351"/>
      <c r="R41" s="352"/>
      <c r="S41" s="353"/>
      <c r="T41" s="353"/>
      <c r="U41" s="354"/>
      <c r="V41" s="354"/>
      <c r="W41" s="354"/>
      <c r="X41" s="355"/>
      <c r="Y41" s="356"/>
      <c r="Z41" s="357"/>
      <c r="AA41" s="116"/>
      <c r="AB41" s="111"/>
    </row>
    <row r="42" spans="2:28" s="1" customFormat="1" ht="16.5" customHeight="1" thickBot="1" thickTop="1">
      <c r="B42" s="13"/>
      <c r="C42" s="117" t="s">
        <v>409</v>
      </c>
      <c r="D42" s="118" t="s">
        <v>383</v>
      </c>
      <c r="E42" s="119"/>
      <c r="F42" s="120"/>
      <c r="G42" s="120"/>
      <c r="H42" s="121"/>
      <c r="I42" s="121"/>
      <c r="J42" s="121"/>
      <c r="K42" s="121"/>
      <c r="L42" s="121"/>
      <c r="M42" s="121"/>
      <c r="N42" s="122"/>
      <c r="O42" s="122"/>
      <c r="P42" s="123">
        <f aca="true" t="shared" si="15" ref="P42:Y42">SUM(P19:P41)</f>
        <v>1876.2996380000002</v>
      </c>
      <c r="Q42" s="124">
        <f t="shared" si="15"/>
        <v>0</v>
      </c>
      <c r="R42" s="125">
        <f t="shared" si="15"/>
        <v>2026.5700000000002</v>
      </c>
      <c r="S42" s="125">
        <f t="shared" si="15"/>
        <v>2202.0969</v>
      </c>
      <c r="T42" s="125">
        <f t="shared" si="15"/>
        <v>31.112500000000008</v>
      </c>
      <c r="U42" s="126">
        <f t="shared" si="15"/>
        <v>0</v>
      </c>
      <c r="V42" s="126">
        <f t="shared" si="15"/>
        <v>0</v>
      </c>
      <c r="W42" s="126">
        <f t="shared" si="15"/>
        <v>0</v>
      </c>
      <c r="X42" s="127">
        <f t="shared" si="15"/>
        <v>0</v>
      </c>
      <c r="Y42" s="128">
        <f t="shared" si="15"/>
        <v>0</v>
      </c>
      <c r="Z42" s="129"/>
      <c r="AA42" s="130">
        <f>ROUND(SUM(AA19:AA41),2)</f>
        <v>14889.44</v>
      </c>
      <c r="AB42" s="131"/>
    </row>
    <row r="43" spans="2:28" s="132" customFormat="1" ht="9.75" thickTop="1">
      <c r="B43" s="133"/>
      <c r="C43" s="134"/>
      <c r="D43" s="135" t="s">
        <v>384</v>
      </c>
      <c r="E43" s="136"/>
      <c r="F43" s="137"/>
      <c r="G43" s="137"/>
      <c r="H43" s="138"/>
      <c r="I43" s="138"/>
      <c r="J43" s="138"/>
      <c r="K43" s="138"/>
      <c r="L43" s="138"/>
      <c r="M43" s="138"/>
      <c r="N43" s="139"/>
      <c r="O43" s="139"/>
      <c r="P43" s="140"/>
      <c r="Q43" s="140"/>
      <c r="R43" s="141"/>
      <c r="S43" s="141"/>
      <c r="T43" s="142"/>
      <c r="U43" s="142"/>
      <c r="V43" s="142"/>
      <c r="W43" s="142"/>
      <c r="X43" s="142"/>
      <c r="Y43" s="142"/>
      <c r="Z43" s="142"/>
      <c r="AA43" s="143"/>
      <c r="AB43" s="144"/>
    </row>
    <row r="44" spans="2:28" s="1" customFormat="1" ht="16.5" customHeight="1" thickBot="1"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7"/>
    </row>
    <row r="45" spans="2:28" ht="13.5" thickTop="1">
      <c r="B45" s="148"/>
      <c r="AB45" s="148"/>
    </row>
    <row r="90" ht="12.75">
      <c r="B90" s="148"/>
    </row>
  </sheetData>
  <printOptions/>
  <pageMargins left="0.5905511811023623" right="0.1968503937007874" top="0.7874015748031497" bottom="0.7874015748031497" header="0.5118110236220472" footer="0.5118110236220472"/>
  <pageSetup fitToHeight="1" fitToWidth="1" orientation="landscape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AC90"/>
  <sheetViews>
    <sheetView zoomScale="75" zoomScaleNormal="75" workbookViewId="0" topLeftCell="C1">
      <selection activeCell="E14" sqref="E14:E16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45.7109375" style="5" customWidth="1"/>
    <col min="5" max="5" width="8.7109375" style="5" customWidth="1"/>
    <col min="6" max="6" width="9.7109375" style="5" customWidth="1"/>
    <col min="7" max="7" width="7.421875" style="5" customWidth="1"/>
    <col min="8" max="8" width="5.7109375" style="5" hidden="1" customWidth="1"/>
    <col min="9" max="10" width="15.7109375" style="5" customWidth="1"/>
    <col min="11" max="13" width="9.7109375" style="5" customWidth="1"/>
    <col min="14" max="14" width="8.7109375" style="5" customWidth="1"/>
    <col min="15" max="15" width="13.421875" style="5" hidden="1" customWidth="1"/>
    <col min="16" max="17" width="14.7109375" style="5" hidden="1" customWidth="1"/>
    <col min="18" max="18" width="15.421875" style="5" hidden="1" customWidth="1"/>
    <col min="19" max="19" width="13.8515625" style="5" hidden="1" customWidth="1"/>
    <col min="20" max="25" width="14.00390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32" width="11.421875" style="5" customWidth="1"/>
    <col min="33" max="35" width="11.28125" style="5" customWidth="1"/>
    <col min="36" max="16384" width="11.421875" style="5" customWidth="1"/>
  </cols>
  <sheetData>
    <row r="1" s="3" customFormat="1" ht="29.25" customHeight="1">
      <c r="AB1" s="326"/>
    </row>
    <row r="2" spans="2:28" s="3" customFormat="1" ht="26.25">
      <c r="B2" s="16" t="str">
        <f>'tot-0603'!B2</f>
        <v>ANEXO IV a la Resolución E.N.R.E.  N°                    /2008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" s="9" customFormat="1" ht="11.25">
      <c r="A4" s="18" t="s">
        <v>355</v>
      </c>
      <c r="B4" s="18"/>
    </row>
    <row r="5" spans="1:2" s="9" customFormat="1" ht="11.25">
      <c r="A5" s="18" t="s">
        <v>356</v>
      </c>
      <c r="B5" s="18"/>
    </row>
    <row r="6" s="1" customFormat="1" ht="16.5" customHeight="1" thickBot="1"/>
    <row r="7" spans="2:28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2:28" s="22" customFormat="1" ht="20.25">
      <c r="B8" s="23"/>
      <c r="D8" s="24" t="s">
        <v>357</v>
      </c>
      <c r="E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6"/>
    </row>
    <row r="9" spans="2:28" s="1" customFormat="1" ht="16.5" customHeight="1">
      <c r="B9" s="13"/>
      <c r="D9" s="27"/>
      <c r="E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4"/>
    </row>
    <row r="10" spans="2:28" s="22" customFormat="1" ht="20.25">
      <c r="B10" s="23"/>
      <c r="D10" s="24" t="s">
        <v>358</v>
      </c>
      <c r="E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</row>
    <row r="11" spans="2:28" s="1" customFormat="1" ht="16.5" customHeight="1">
      <c r="B11" s="13"/>
      <c r="C11" s="27"/>
      <c r="E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4"/>
    </row>
    <row r="12" spans="2:28" s="10" customFormat="1" ht="19.5">
      <c r="B12" s="11" t="str">
        <f>+'tot-0603'!B14</f>
        <v>Desde el 01 al 31 de marzo de 2006</v>
      </c>
      <c r="C12" s="28"/>
      <c r="D12" s="12"/>
      <c r="E12" s="12"/>
      <c r="F12" s="29"/>
      <c r="G12" s="29"/>
      <c r="H12" s="30"/>
      <c r="I12" s="29"/>
      <c r="J12" s="30"/>
      <c r="K12" s="30"/>
      <c r="L12" s="30"/>
      <c r="M12" s="30"/>
      <c r="N12" s="30"/>
      <c r="O12" s="3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31"/>
    </row>
    <row r="13" spans="2:28" s="1" customFormat="1" ht="16.5" customHeight="1" thickBot="1">
      <c r="B13" s="13"/>
      <c r="C13" s="7"/>
      <c r="D13" s="7"/>
      <c r="E13" s="32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4"/>
    </row>
    <row r="14" spans="2:28" s="1" customFormat="1" ht="16.5" customHeight="1" thickBot="1" thickTop="1">
      <c r="B14" s="13"/>
      <c r="C14" s="7"/>
      <c r="D14" s="35" t="s">
        <v>359</v>
      </c>
      <c r="E14" s="36">
        <v>68.545</v>
      </c>
      <c r="F14" s="37"/>
      <c r="G14" s="38"/>
      <c r="H14" s="34"/>
      <c r="I14" s="34"/>
      <c r="J14" s="39" t="s">
        <v>360</v>
      </c>
      <c r="K14" s="40">
        <f>150*'tot-0603'!B13</f>
        <v>150</v>
      </c>
      <c r="L14" s="41" t="str">
        <f>IF(K14=150," ",IF(K14=300,"Coeficiente duplicado por tasa de falla &gt;4 Sal. x año/100 km.","REVISAR COEFICIENTE"))</f>
        <v> </v>
      </c>
      <c r="M14" s="34"/>
      <c r="N14" s="34"/>
      <c r="O14" s="3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4"/>
    </row>
    <row r="15" spans="2:28" s="1" customFormat="1" ht="16.5" customHeight="1" thickBot="1" thickTop="1">
      <c r="B15" s="13"/>
      <c r="C15" s="7"/>
      <c r="D15" s="35" t="s">
        <v>361</v>
      </c>
      <c r="E15" s="36">
        <v>65.5</v>
      </c>
      <c r="F15" s="42"/>
      <c r="G15" s="43"/>
      <c r="H15" s="7"/>
      <c r="I15" s="44"/>
      <c r="J15" s="39" t="s">
        <v>362</v>
      </c>
      <c r="K15" s="40">
        <f>50*'tot-0603'!B13</f>
        <v>50</v>
      </c>
      <c r="L15" s="41" t="str">
        <f>IF(K15=50," ",IF(K15=100,"Coeficiente duplicado por tasa de falla &gt;4 Sal. x año/100 km.","REVISAR COEFICIENTE"))</f>
        <v> 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4"/>
    </row>
    <row r="16" spans="2:28" s="1" customFormat="1" ht="16.5" customHeight="1" thickBot="1" thickTop="1">
      <c r="B16" s="13"/>
      <c r="C16" s="7"/>
      <c r="D16" s="35" t="s">
        <v>363</v>
      </c>
      <c r="E16" s="36">
        <v>65.5</v>
      </c>
      <c r="F16" s="42"/>
      <c r="G16" s="43"/>
      <c r="H16" s="7"/>
      <c r="I16" s="7"/>
      <c r="J16" s="39" t="s">
        <v>364</v>
      </c>
      <c r="K16" s="40">
        <f>10*'tot-0603'!B13</f>
        <v>10</v>
      </c>
      <c r="L16" s="41" t="str">
        <f>IF(K16=10," ",IF(K16=20,"Coeficiente duplicado por tasa de falla &gt;4 Sal. x año/100 km.","REVISAR COEFICIENTE"))</f>
        <v> 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4"/>
    </row>
    <row r="17" spans="2:28" s="1" customFormat="1" ht="16.5" customHeight="1" thickBot="1" thickTop="1">
      <c r="B17" s="13"/>
      <c r="C17" s="7"/>
      <c r="D17" s="7"/>
      <c r="E17" s="7"/>
      <c r="F17" s="7"/>
      <c r="G17" s="7"/>
      <c r="H17" s="7"/>
      <c r="I17" s="4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4"/>
    </row>
    <row r="18" spans="2:28" s="46" customFormat="1" ht="34.5" customHeight="1" thickBot="1" thickTop="1">
      <c r="B18" s="47"/>
      <c r="C18" s="48" t="s">
        <v>365</v>
      </c>
      <c r="D18" s="49" t="s">
        <v>245</v>
      </c>
      <c r="E18" s="50" t="s">
        <v>366</v>
      </c>
      <c r="F18" s="50" t="s">
        <v>367</v>
      </c>
      <c r="G18" s="50" t="s">
        <v>246</v>
      </c>
      <c r="H18" s="51" t="s">
        <v>368</v>
      </c>
      <c r="I18" s="49" t="s">
        <v>369</v>
      </c>
      <c r="J18" s="49" t="s">
        <v>370</v>
      </c>
      <c r="K18" s="50" t="s">
        <v>371</v>
      </c>
      <c r="L18" s="50" t="s">
        <v>372</v>
      </c>
      <c r="M18" s="50" t="s">
        <v>408</v>
      </c>
      <c r="N18" s="50" t="s">
        <v>373</v>
      </c>
      <c r="O18" s="52" t="s">
        <v>374</v>
      </c>
      <c r="P18" s="53" t="s">
        <v>375</v>
      </c>
      <c r="Q18" s="54" t="s">
        <v>376</v>
      </c>
      <c r="R18" s="55" t="s">
        <v>377</v>
      </c>
      <c r="S18" s="56"/>
      <c r="T18" s="57"/>
      <c r="U18" s="58" t="s">
        <v>378</v>
      </c>
      <c r="V18" s="59"/>
      <c r="W18" s="60"/>
      <c r="X18" s="61" t="s">
        <v>379</v>
      </c>
      <c r="Y18" s="62" t="s">
        <v>380</v>
      </c>
      <c r="Z18" s="63" t="s">
        <v>381</v>
      </c>
      <c r="AA18" s="63" t="s">
        <v>382</v>
      </c>
      <c r="AB18" s="64"/>
    </row>
    <row r="19" spans="2:28" s="1" customFormat="1" ht="16.5" customHeight="1" thickTop="1">
      <c r="B19" s="13"/>
      <c r="C19" s="65"/>
      <c r="D19" s="66" t="s">
        <v>224</v>
      </c>
      <c r="E19" s="65"/>
      <c r="F19" s="65"/>
      <c r="G19" s="65"/>
      <c r="H19" s="67"/>
      <c r="I19" s="420"/>
      <c r="J19" s="421"/>
      <c r="K19" s="68"/>
      <c r="L19" s="68"/>
      <c r="M19" s="65"/>
      <c r="N19" s="65"/>
      <c r="O19" s="69"/>
      <c r="P19" s="70"/>
      <c r="Q19" s="71"/>
      <c r="R19" s="72"/>
      <c r="S19" s="73"/>
      <c r="T19" s="73"/>
      <c r="U19" s="74"/>
      <c r="V19" s="74"/>
      <c r="W19" s="74"/>
      <c r="X19" s="75"/>
      <c r="Y19" s="76"/>
      <c r="Z19" s="65"/>
      <c r="AA19" s="77">
        <f>ROUND('LI-0603 (3)'!AA42,2)</f>
        <v>14889.44</v>
      </c>
      <c r="AB19" s="14"/>
    </row>
    <row r="20" spans="2:28" s="1" customFormat="1" ht="16.5" customHeight="1">
      <c r="B20" s="13"/>
      <c r="C20" s="78"/>
      <c r="D20" s="79"/>
      <c r="E20" s="79"/>
      <c r="F20" s="78"/>
      <c r="G20" s="78"/>
      <c r="H20" s="80"/>
      <c r="I20" s="422"/>
      <c r="J20" s="423"/>
      <c r="K20" s="82"/>
      <c r="L20" s="82"/>
      <c r="M20" s="78"/>
      <c r="N20" s="78"/>
      <c r="O20" s="83"/>
      <c r="P20" s="84"/>
      <c r="Q20" s="85"/>
      <c r="R20" s="86"/>
      <c r="S20" s="87"/>
      <c r="T20" s="87"/>
      <c r="U20" s="88"/>
      <c r="V20" s="88"/>
      <c r="W20" s="88"/>
      <c r="X20" s="89"/>
      <c r="Y20" s="90"/>
      <c r="Z20" s="78"/>
      <c r="AA20" s="91"/>
      <c r="AB20" s="14"/>
    </row>
    <row r="21" spans="2:29" s="1" customFormat="1" ht="16.5" customHeight="1">
      <c r="B21" s="13"/>
      <c r="C21" s="81">
        <v>61</v>
      </c>
      <c r="D21" s="79" t="s">
        <v>410</v>
      </c>
      <c r="E21" s="79">
        <v>132</v>
      </c>
      <c r="F21" s="92">
        <v>60.1</v>
      </c>
      <c r="G21" s="93" t="s">
        <v>247</v>
      </c>
      <c r="H21" s="94">
        <f aca="true" t="shared" si="0" ref="H21:H40">IF(E21=220,$E$14,IF(E21=132,$E$15,$E$16))*IF(F21&gt;25,F21,25)/100</f>
        <v>39.365500000000004</v>
      </c>
      <c r="I21" s="422" t="s">
        <v>128</v>
      </c>
      <c r="J21" s="422" t="s">
        <v>129</v>
      </c>
      <c r="K21" s="96">
        <f aca="true" t="shared" si="1" ref="K21:K40">IF(D21="","",(J21-I21)*24)</f>
        <v>0.11666666669771075</v>
      </c>
      <c r="L21" s="97">
        <f aca="true" t="shared" si="2" ref="L21:L40">IF(D21="","",ROUND((J21-I21)*24*60,0))</f>
        <v>7</v>
      </c>
      <c r="M21" s="98" t="s">
        <v>441</v>
      </c>
      <c r="N21" s="99"/>
      <c r="O21" s="100">
        <f aca="true" t="shared" si="3" ref="O21:O40">IF(G21="A",$K$14,IF(G21="B",$K$15,$K$16))</f>
        <v>10</v>
      </c>
      <c r="P21" s="101" t="str">
        <f aca="true" t="shared" si="4" ref="P21:P40">IF(M21="P",ROUND(L21/60,2)*H21*O21*0.01,"--")</f>
        <v>--</v>
      </c>
      <c r="Q21" s="102" t="str">
        <f aca="true" t="shared" si="5" ref="Q21:Q40">IF(M21="RP",ROUND(L21/60,2)*H21*O21*0.01*N21/100,"--")</f>
        <v>--</v>
      </c>
      <c r="R21" s="103">
        <f aca="true" t="shared" si="6" ref="R21:R40">IF(M21="F",H21*O21,"--")</f>
        <v>393.65500000000003</v>
      </c>
      <c r="S21" s="103" t="str">
        <f aca="true" t="shared" si="7" ref="S21:S40">IF(AND(L21&gt;10,M21="F"),H21*O21*IF(L21&gt;180,3,ROUND((L21)/60,2)),"--")</f>
        <v>--</v>
      </c>
      <c r="T21" s="104" t="str">
        <f aca="true" t="shared" si="8" ref="T21:T40">IF(AND(M21="F",L21&gt;180),(ROUND(L21/60,2)-3)*H21*O21*0.1,"--")</f>
        <v>--</v>
      </c>
      <c r="U21" s="105" t="str">
        <f aca="true" t="shared" si="9" ref="U21:U40">IF(M21="R",H21*O21*N21/100,"--")</f>
        <v>--</v>
      </c>
      <c r="V21" s="105" t="str">
        <f aca="true" t="shared" si="10" ref="V21:V40">IF(AND(L21&gt;10,M21="R"),O21*H21*N21/100*IF(L21&gt;180,3,ROUND((L21)/60,2)),"--")</f>
        <v>--</v>
      </c>
      <c r="W21" s="106" t="str">
        <f aca="true" t="shared" si="11" ref="W21:W40">IF(AND(M21="R",L21&gt;180),(ROUND(L21/60,2)-3)*H21*O21*0.1*N21/100,"--")</f>
        <v>--</v>
      </c>
      <c r="X21" s="107" t="str">
        <f aca="true" t="shared" si="12" ref="X21:X40">IF(M21="RF",ROUND(L21/60,2)*H21*O21*0.1,"--")</f>
        <v>--</v>
      </c>
      <c r="Y21" s="108" t="str">
        <f aca="true" t="shared" si="13" ref="Y21:Y40">IF(M21="RR",ROUND(L21/60,2)*H21*O21*0.1*N21/100,"--")</f>
        <v>--</v>
      </c>
      <c r="Z21" s="109" t="s">
        <v>442</v>
      </c>
      <c r="AA21" s="110">
        <f aca="true" t="shared" si="14" ref="AA21:AA40">IF(D21="","",SUM(P21:Y21)*IF(Z21="SI",1,2))</f>
        <v>393.65500000000003</v>
      </c>
      <c r="AB21" s="111"/>
      <c r="AC21" s="1">
        <v>165422</v>
      </c>
    </row>
    <row r="22" spans="2:29" s="1" customFormat="1" ht="16.5" customHeight="1">
      <c r="B22" s="13"/>
      <c r="C22" s="81">
        <v>62</v>
      </c>
      <c r="D22" s="79" t="s">
        <v>261</v>
      </c>
      <c r="E22" s="79">
        <v>132</v>
      </c>
      <c r="F22" s="92">
        <v>109.4</v>
      </c>
      <c r="G22" s="93" t="s">
        <v>247</v>
      </c>
      <c r="H22" s="94">
        <f t="shared" si="0"/>
        <v>71.65700000000001</v>
      </c>
      <c r="I22" s="422" t="s">
        <v>130</v>
      </c>
      <c r="J22" s="422" t="s">
        <v>131</v>
      </c>
      <c r="K22" s="96">
        <f t="shared" si="1"/>
        <v>10.300000000046566</v>
      </c>
      <c r="L22" s="97">
        <f t="shared" si="2"/>
        <v>618</v>
      </c>
      <c r="M22" s="98" t="s">
        <v>444</v>
      </c>
      <c r="N22" s="99"/>
      <c r="O22" s="100">
        <f t="shared" si="3"/>
        <v>10</v>
      </c>
      <c r="P22" s="101">
        <f t="shared" si="4"/>
        <v>73.80671000000002</v>
      </c>
      <c r="Q22" s="102" t="str">
        <f t="shared" si="5"/>
        <v>--</v>
      </c>
      <c r="R22" s="103" t="str">
        <f t="shared" si="6"/>
        <v>--</v>
      </c>
      <c r="S22" s="103" t="str">
        <f t="shared" si="7"/>
        <v>--</v>
      </c>
      <c r="T22" s="104" t="str">
        <f t="shared" si="8"/>
        <v>--</v>
      </c>
      <c r="U22" s="105" t="str">
        <f t="shared" si="9"/>
        <v>--</v>
      </c>
      <c r="V22" s="105" t="str">
        <f t="shared" si="10"/>
        <v>--</v>
      </c>
      <c r="W22" s="106" t="str">
        <f t="shared" si="11"/>
        <v>--</v>
      </c>
      <c r="X22" s="107" t="str">
        <f t="shared" si="12"/>
        <v>--</v>
      </c>
      <c r="Y22" s="108" t="str">
        <f t="shared" si="13"/>
        <v>--</v>
      </c>
      <c r="Z22" s="109" t="s">
        <v>442</v>
      </c>
      <c r="AA22" s="110">
        <f t="shared" si="14"/>
        <v>73.80671000000002</v>
      </c>
      <c r="AB22" s="111"/>
      <c r="AC22" s="1">
        <v>165423</v>
      </c>
    </row>
    <row r="23" spans="2:29" s="1" customFormat="1" ht="16.5" customHeight="1">
      <c r="B23" s="13"/>
      <c r="C23" s="81">
        <v>63</v>
      </c>
      <c r="D23" s="79" t="s">
        <v>423</v>
      </c>
      <c r="E23" s="79">
        <v>132</v>
      </c>
      <c r="F23" s="92">
        <v>5.85</v>
      </c>
      <c r="G23" s="93" t="s">
        <v>247</v>
      </c>
      <c r="H23" s="94">
        <f t="shared" si="0"/>
        <v>16.375</v>
      </c>
      <c r="I23" s="422" t="s">
        <v>132</v>
      </c>
      <c r="J23" s="422" t="s">
        <v>133</v>
      </c>
      <c r="K23" s="96">
        <f t="shared" si="1"/>
        <v>4.2666666666045785</v>
      </c>
      <c r="L23" s="97">
        <f t="shared" si="2"/>
        <v>256</v>
      </c>
      <c r="M23" s="98" t="s">
        <v>444</v>
      </c>
      <c r="N23" s="99"/>
      <c r="O23" s="100">
        <f t="shared" si="3"/>
        <v>10</v>
      </c>
      <c r="P23" s="101">
        <f t="shared" si="4"/>
        <v>6.992124999999999</v>
      </c>
      <c r="Q23" s="102" t="str">
        <f t="shared" si="5"/>
        <v>--</v>
      </c>
      <c r="R23" s="103" t="str">
        <f t="shared" si="6"/>
        <v>--</v>
      </c>
      <c r="S23" s="103" t="str">
        <f t="shared" si="7"/>
        <v>--</v>
      </c>
      <c r="T23" s="104" t="str">
        <f t="shared" si="8"/>
        <v>--</v>
      </c>
      <c r="U23" s="105" t="str">
        <f t="shared" si="9"/>
        <v>--</v>
      </c>
      <c r="V23" s="105" t="str">
        <f t="shared" si="10"/>
        <v>--</v>
      </c>
      <c r="W23" s="106" t="str">
        <f t="shared" si="11"/>
        <v>--</v>
      </c>
      <c r="X23" s="107" t="str">
        <f t="shared" si="12"/>
        <v>--</v>
      </c>
      <c r="Y23" s="108" t="str">
        <f t="shared" si="13"/>
        <v>--</v>
      </c>
      <c r="Z23" s="109" t="s">
        <v>442</v>
      </c>
      <c r="AA23" s="110">
        <f t="shared" si="14"/>
        <v>6.992124999999999</v>
      </c>
      <c r="AB23" s="111"/>
      <c r="AC23" s="1">
        <v>165424</v>
      </c>
    </row>
    <row r="24" spans="2:29" s="1" customFormat="1" ht="16.5" customHeight="1">
      <c r="B24" s="13"/>
      <c r="C24" s="81">
        <v>64</v>
      </c>
      <c r="D24" s="79" t="s">
        <v>422</v>
      </c>
      <c r="E24" s="79">
        <v>132</v>
      </c>
      <c r="F24" s="92">
        <v>0.65</v>
      </c>
      <c r="G24" s="93" t="s">
        <v>247</v>
      </c>
      <c r="H24" s="94">
        <f t="shared" si="0"/>
        <v>16.375</v>
      </c>
      <c r="I24" s="422" t="s">
        <v>136</v>
      </c>
      <c r="J24" s="422" t="s">
        <v>137</v>
      </c>
      <c r="K24" s="96">
        <f t="shared" si="1"/>
        <v>4.983333333337214</v>
      </c>
      <c r="L24" s="97">
        <f t="shared" si="2"/>
        <v>299</v>
      </c>
      <c r="M24" s="98" t="s">
        <v>444</v>
      </c>
      <c r="N24" s="99"/>
      <c r="O24" s="100">
        <f t="shared" si="3"/>
        <v>10</v>
      </c>
      <c r="P24" s="101">
        <f t="shared" si="4"/>
        <v>8.154750000000002</v>
      </c>
      <c r="Q24" s="102" t="str">
        <f t="shared" si="5"/>
        <v>--</v>
      </c>
      <c r="R24" s="103" t="str">
        <f t="shared" si="6"/>
        <v>--</v>
      </c>
      <c r="S24" s="103" t="str">
        <f t="shared" si="7"/>
        <v>--</v>
      </c>
      <c r="T24" s="104" t="str">
        <f t="shared" si="8"/>
        <v>--</v>
      </c>
      <c r="U24" s="105" t="str">
        <f t="shared" si="9"/>
        <v>--</v>
      </c>
      <c r="V24" s="105" t="str">
        <f t="shared" si="10"/>
        <v>--</v>
      </c>
      <c r="W24" s="106" t="str">
        <f t="shared" si="11"/>
        <v>--</v>
      </c>
      <c r="X24" s="107" t="str">
        <f t="shared" si="12"/>
        <v>--</v>
      </c>
      <c r="Y24" s="108" t="str">
        <f t="shared" si="13"/>
        <v>--</v>
      </c>
      <c r="Z24" s="109" t="s">
        <v>442</v>
      </c>
      <c r="AA24" s="110">
        <f t="shared" si="14"/>
        <v>8.154750000000002</v>
      </c>
      <c r="AB24" s="111"/>
      <c r="AC24" s="1">
        <v>165426</v>
      </c>
    </row>
    <row r="25" spans="2:29" s="1" customFormat="1" ht="16.5" customHeight="1">
      <c r="B25" s="13"/>
      <c r="C25" s="81">
        <v>65</v>
      </c>
      <c r="D25" s="79" t="s">
        <v>261</v>
      </c>
      <c r="E25" s="79">
        <v>132</v>
      </c>
      <c r="F25" s="92">
        <v>109.4</v>
      </c>
      <c r="G25" s="93" t="s">
        <v>247</v>
      </c>
      <c r="H25" s="94">
        <f t="shared" si="0"/>
        <v>71.65700000000001</v>
      </c>
      <c r="I25" s="422" t="s">
        <v>138</v>
      </c>
      <c r="J25" s="422" t="s">
        <v>139</v>
      </c>
      <c r="K25" s="96">
        <f t="shared" si="1"/>
        <v>9.650000000023283</v>
      </c>
      <c r="L25" s="97">
        <f t="shared" si="2"/>
        <v>579</v>
      </c>
      <c r="M25" s="98" t="s">
        <v>444</v>
      </c>
      <c r="N25" s="99"/>
      <c r="O25" s="100">
        <f t="shared" si="3"/>
        <v>10</v>
      </c>
      <c r="P25" s="101">
        <f t="shared" si="4"/>
        <v>69.14900500000002</v>
      </c>
      <c r="Q25" s="102" t="str">
        <f t="shared" si="5"/>
        <v>--</v>
      </c>
      <c r="R25" s="103" t="str">
        <f t="shared" si="6"/>
        <v>--</v>
      </c>
      <c r="S25" s="103" t="str">
        <f t="shared" si="7"/>
        <v>--</v>
      </c>
      <c r="T25" s="104" t="str">
        <f t="shared" si="8"/>
        <v>--</v>
      </c>
      <c r="U25" s="105" t="str">
        <f t="shared" si="9"/>
        <v>--</v>
      </c>
      <c r="V25" s="105" t="str">
        <f t="shared" si="10"/>
        <v>--</v>
      </c>
      <c r="W25" s="106" t="str">
        <f t="shared" si="11"/>
        <v>--</v>
      </c>
      <c r="X25" s="107" t="str">
        <f t="shared" si="12"/>
        <v>--</v>
      </c>
      <c r="Y25" s="108" t="str">
        <f t="shared" si="13"/>
        <v>--</v>
      </c>
      <c r="Z25" s="109" t="s">
        <v>442</v>
      </c>
      <c r="AA25" s="110">
        <f t="shared" si="14"/>
        <v>69.14900500000002</v>
      </c>
      <c r="AB25" s="111"/>
      <c r="AC25" s="1">
        <v>165427</v>
      </c>
    </row>
    <row r="26" spans="2:29" s="1" customFormat="1" ht="16.5" customHeight="1">
      <c r="B26" s="13"/>
      <c r="C26" s="81">
        <v>66</v>
      </c>
      <c r="D26" s="79" t="s">
        <v>263</v>
      </c>
      <c r="E26" s="79">
        <v>132</v>
      </c>
      <c r="F26" s="92">
        <v>51.4</v>
      </c>
      <c r="G26" s="93" t="s">
        <v>247</v>
      </c>
      <c r="H26" s="94">
        <f t="shared" si="0"/>
        <v>33.667</v>
      </c>
      <c r="I26" s="422" t="s">
        <v>144</v>
      </c>
      <c r="J26" s="422" t="s">
        <v>145</v>
      </c>
      <c r="K26" s="96">
        <f t="shared" si="1"/>
        <v>2.333333333255723</v>
      </c>
      <c r="L26" s="97">
        <f t="shared" si="2"/>
        <v>140</v>
      </c>
      <c r="M26" s="95" t="s">
        <v>444</v>
      </c>
      <c r="N26" s="99"/>
      <c r="O26" s="100">
        <f t="shared" si="3"/>
        <v>10</v>
      </c>
      <c r="P26" s="101">
        <f t="shared" si="4"/>
        <v>7.844411000000002</v>
      </c>
      <c r="Q26" s="102" t="str">
        <f t="shared" si="5"/>
        <v>--</v>
      </c>
      <c r="R26" s="103" t="str">
        <f t="shared" si="6"/>
        <v>--</v>
      </c>
      <c r="S26" s="103" t="str">
        <f t="shared" si="7"/>
        <v>--</v>
      </c>
      <c r="T26" s="104" t="str">
        <f t="shared" si="8"/>
        <v>--</v>
      </c>
      <c r="U26" s="105" t="str">
        <f t="shared" si="9"/>
        <v>--</v>
      </c>
      <c r="V26" s="105" t="str">
        <f t="shared" si="10"/>
        <v>--</v>
      </c>
      <c r="W26" s="106" t="str">
        <f t="shared" si="11"/>
        <v>--</v>
      </c>
      <c r="X26" s="107" t="str">
        <f t="shared" si="12"/>
        <v>--</v>
      </c>
      <c r="Y26" s="108" t="str">
        <f t="shared" si="13"/>
        <v>--</v>
      </c>
      <c r="Z26" s="109" t="s">
        <v>442</v>
      </c>
      <c r="AA26" s="110">
        <f t="shared" si="14"/>
        <v>7.844411000000002</v>
      </c>
      <c r="AB26" s="111"/>
      <c r="AC26" s="1">
        <v>165430</v>
      </c>
    </row>
    <row r="27" spans="2:29" s="1" customFormat="1" ht="16.5" customHeight="1">
      <c r="B27" s="13"/>
      <c r="C27" s="81">
        <v>67</v>
      </c>
      <c r="D27" s="79" t="s">
        <v>253</v>
      </c>
      <c r="E27" s="79">
        <v>132</v>
      </c>
      <c r="F27" s="92">
        <v>83.8</v>
      </c>
      <c r="G27" s="93" t="s">
        <v>249</v>
      </c>
      <c r="H27" s="94">
        <f t="shared" si="0"/>
        <v>54.888999999999996</v>
      </c>
      <c r="I27" s="422" t="s">
        <v>148</v>
      </c>
      <c r="J27" s="422" t="s">
        <v>149</v>
      </c>
      <c r="K27" s="96">
        <f t="shared" si="1"/>
        <v>5.499999999941792</v>
      </c>
      <c r="L27" s="97">
        <f t="shared" si="2"/>
        <v>330</v>
      </c>
      <c r="M27" s="95" t="s">
        <v>444</v>
      </c>
      <c r="N27" s="99"/>
      <c r="O27" s="100">
        <f t="shared" si="3"/>
        <v>50</v>
      </c>
      <c r="P27" s="101">
        <f t="shared" si="4"/>
        <v>150.94475</v>
      </c>
      <c r="Q27" s="102" t="str">
        <f t="shared" si="5"/>
        <v>--</v>
      </c>
      <c r="R27" s="103" t="str">
        <f t="shared" si="6"/>
        <v>--</v>
      </c>
      <c r="S27" s="103" t="str">
        <f t="shared" si="7"/>
        <v>--</v>
      </c>
      <c r="T27" s="104" t="str">
        <f t="shared" si="8"/>
        <v>--</v>
      </c>
      <c r="U27" s="105" t="str">
        <f t="shared" si="9"/>
        <v>--</v>
      </c>
      <c r="V27" s="105" t="str">
        <f t="shared" si="10"/>
        <v>--</v>
      </c>
      <c r="W27" s="106" t="str">
        <f t="shared" si="11"/>
        <v>--</v>
      </c>
      <c r="X27" s="107" t="str">
        <f t="shared" si="12"/>
        <v>--</v>
      </c>
      <c r="Y27" s="108" t="str">
        <f t="shared" si="13"/>
        <v>--</v>
      </c>
      <c r="Z27" s="109" t="s">
        <v>442</v>
      </c>
      <c r="AA27" s="110">
        <f t="shared" si="14"/>
        <v>150.94475</v>
      </c>
      <c r="AB27" s="111"/>
      <c r="AC27" s="1">
        <v>165576</v>
      </c>
    </row>
    <row r="28" spans="2:29" s="1" customFormat="1" ht="16.5" customHeight="1">
      <c r="B28" s="13"/>
      <c r="C28" s="81">
        <v>68</v>
      </c>
      <c r="D28" s="79" t="s">
        <v>414</v>
      </c>
      <c r="E28" s="79">
        <v>132</v>
      </c>
      <c r="F28" s="92">
        <v>29.8</v>
      </c>
      <c r="G28" s="93" t="s">
        <v>247</v>
      </c>
      <c r="H28" s="94">
        <f t="shared" si="0"/>
        <v>19.519000000000002</v>
      </c>
      <c r="I28" s="422" t="s">
        <v>150</v>
      </c>
      <c r="J28" s="422" t="s">
        <v>151</v>
      </c>
      <c r="K28" s="96">
        <f t="shared" si="1"/>
        <v>7.999999999883585</v>
      </c>
      <c r="L28" s="97">
        <f t="shared" si="2"/>
        <v>480</v>
      </c>
      <c r="M28" s="95" t="s">
        <v>444</v>
      </c>
      <c r="N28" s="99"/>
      <c r="O28" s="100">
        <f t="shared" si="3"/>
        <v>10</v>
      </c>
      <c r="P28" s="101">
        <f t="shared" si="4"/>
        <v>15.615200000000003</v>
      </c>
      <c r="Q28" s="102" t="str">
        <f t="shared" si="5"/>
        <v>--</v>
      </c>
      <c r="R28" s="103" t="str">
        <f t="shared" si="6"/>
        <v>--</v>
      </c>
      <c r="S28" s="103" t="str">
        <f t="shared" si="7"/>
        <v>--</v>
      </c>
      <c r="T28" s="104" t="str">
        <f t="shared" si="8"/>
        <v>--</v>
      </c>
      <c r="U28" s="105" t="str">
        <f t="shared" si="9"/>
        <v>--</v>
      </c>
      <c r="V28" s="105" t="str">
        <f t="shared" si="10"/>
        <v>--</v>
      </c>
      <c r="W28" s="106" t="str">
        <f t="shared" si="11"/>
        <v>--</v>
      </c>
      <c r="X28" s="107" t="str">
        <f t="shared" si="12"/>
        <v>--</v>
      </c>
      <c r="Y28" s="108" t="str">
        <f t="shared" si="13"/>
        <v>--</v>
      </c>
      <c r="Z28" s="109" t="s">
        <v>442</v>
      </c>
      <c r="AA28" s="110">
        <f t="shared" si="14"/>
        <v>15.615200000000003</v>
      </c>
      <c r="AB28" s="111"/>
      <c r="AC28" s="1">
        <v>165577</v>
      </c>
    </row>
    <row r="29" spans="2:29" s="1" customFormat="1" ht="16.5" customHeight="1">
      <c r="B29" s="13"/>
      <c r="C29" s="81">
        <v>69</v>
      </c>
      <c r="D29" s="79" t="s">
        <v>256</v>
      </c>
      <c r="E29" s="79">
        <v>132</v>
      </c>
      <c r="F29" s="92">
        <v>69.1</v>
      </c>
      <c r="G29" s="93" t="s">
        <v>247</v>
      </c>
      <c r="H29" s="94">
        <f t="shared" si="0"/>
        <v>45.26049999999999</v>
      </c>
      <c r="I29" s="422" t="s">
        <v>154</v>
      </c>
      <c r="J29" s="422" t="s">
        <v>155</v>
      </c>
      <c r="K29" s="96">
        <f t="shared" si="1"/>
        <v>5.883333333476912</v>
      </c>
      <c r="L29" s="97">
        <f t="shared" si="2"/>
        <v>353</v>
      </c>
      <c r="M29" s="95" t="s">
        <v>444</v>
      </c>
      <c r="N29" s="99"/>
      <c r="O29" s="100">
        <f t="shared" si="3"/>
        <v>10</v>
      </c>
      <c r="P29" s="101">
        <f t="shared" si="4"/>
        <v>26.613174</v>
      </c>
      <c r="Q29" s="102" t="str">
        <f t="shared" si="5"/>
        <v>--</v>
      </c>
      <c r="R29" s="103" t="str">
        <f t="shared" si="6"/>
        <v>--</v>
      </c>
      <c r="S29" s="103" t="str">
        <f t="shared" si="7"/>
        <v>--</v>
      </c>
      <c r="T29" s="104" t="str">
        <f t="shared" si="8"/>
        <v>--</v>
      </c>
      <c r="U29" s="105" t="str">
        <f t="shared" si="9"/>
        <v>--</v>
      </c>
      <c r="V29" s="105" t="str">
        <f t="shared" si="10"/>
        <v>--</v>
      </c>
      <c r="W29" s="106" t="str">
        <f t="shared" si="11"/>
        <v>--</v>
      </c>
      <c r="X29" s="107" t="str">
        <f t="shared" si="12"/>
        <v>--</v>
      </c>
      <c r="Y29" s="108" t="str">
        <f t="shared" si="13"/>
        <v>--</v>
      </c>
      <c r="Z29" s="109" t="s">
        <v>442</v>
      </c>
      <c r="AA29" s="110">
        <f t="shared" si="14"/>
        <v>26.613174</v>
      </c>
      <c r="AB29" s="111"/>
      <c r="AC29" s="1">
        <v>165579</v>
      </c>
    </row>
    <row r="30" spans="2:29" s="1" customFormat="1" ht="16.5" customHeight="1">
      <c r="B30" s="13"/>
      <c r="C30" s="81">
        <v>70</v>
      </c>
      <c r="D30" s="79" t="s">
        <v>269</v>
      </c>
      <c r="E30" s="79">
        <v>132</v>
      </c>
      <c r="F30" s="92">
        <v>24.1</v>
      </c>
      <c r="G30" s="93" t="s">
        <v>247</v>
      </c>
      <c r="H30" s="94">
        <f t="shared" si="0"/>
        <v>16.375</v>
      </c>
      <c r="I30" s="422" t="s">
        <v>160</v>
      </c>
      <c r="J30" s="422" t="s">
        <v>161</v>
      </c>
      <c r="K30" s="96">
        <f t="shared" si="1"/>
        <v>9.58333333331393</v>
      </c>
      <c r="L30" s="97">
        <f t="shared" si="2"/>
        <v>575</v>
      </c>
      <c r="M30" s="95" t="s">
        <v>444</v>
      </c>
      <c r="N30" s="99"/>
      <c r="O30" s="100">
        <f t="shared" si="3"/>
        <v>10</v>
      </c>
      <c r="P30" s="101">
        <f t="shared" si="4"/>
        <v>15.687249999999999</v>
      </c>
      <c r="Q30" s="102" t="str">
        <f t="shared" si="5"/>
        <v>--</v>
      </c>
      <c r="R30" s="103" t="str">
        <f t="shared" si="6"/>
        <v>--</v>
      </c>
      <c r="S30" s="103" t="str">
        <f t="shared" si="7"/>
        <v>--</v>
      </c>
      <c r="T30" s="104" t="str">
        <f t="shared" si="8"/>
        <v>--</v>
      </c>
      <c r="U30" s="105" t="str">
        <f t="shared" si="9"/>
        <v>--</v>
      </c>
      <c r="V30" s="105" t="str">
        <f t="shared" si="10"/>
        <v>--</v>
      </c>
      <c r="W30" s="106" t="str">
        <f t="shared" si="11"/>
        <v>--</v>
      </c>
      <c r="X30" s="107" t="str">
        <f t="shared" si="12"/>
        <v>--</v>
      </c>
      <c r="Y30" s="108" t="str">
        <f t="shared" si="13"/>
        <v>--</v>
      </c>
      <c r="Z30" s="109" t="s">
        <v>442</v>
      </c>
      <c r="AA30" s="110">
        <f t="shared" si="14"/>
        <v>15.687249999999999</v>
      </c>
      <c r="AB30" s="111"/>
      <c r="AC30" s="1">
        <v>165582</v>
      </c>
    </row>
    <row r="31" spans="2:29" s="1" customFormat="1" ht="16.5" customHeight="1">
      <c r="B31" s="13"/>
      <c r="C31" s="81">
        <v>71</v>
      </c>
      <c r="D31" s="79" t="s">
        <v>256</v>
      </c>
      <c r="E31" s="79">
        <v>132</v>
      </c>
      <c r="F31" s="92">
        <v>69.1</v>
      </c>
      <c r="G31" s="93" t="s">
        <v>247</v>
      </c>
      <c r="H31" s="94">
        <f t="shared" si="0"/>
        <v>45.26049999999999</v>
      </c>
      <c r="I31" s="422" t="s">
        <v>175</v>
      </c>
      <c r="J31" s="422" t="s">
        <v>176</v>
      </c>
      <c r="K31" s="96">
        <f t="shared" si="1"/>
        <v>5.733333333337214</v>
      </c>
      <c r="L31" s="97">
        <f t="shared" si="2"/>
        <v>344</v>
      </c>
      <c r="M31" s="95" t="s">
        <v>444</v>
      </c>
      <c r="N31" s="99"/>
      <c r="O31" s="100">
        <f t="shared" si="3"/>
        <v>10</v>
      </c>
      <c r="P31" s="101">
        <f t="shared" si="4"/>
        <v>25.934266499999996</v>
      </c>
      <c r="Q31" s="102" t="str">
        <f t="shared" si="5"/>
        <v>--</v>
      </c>
      <c r="R31" s="103" t="str">
        <f t="shared" si="6"/>
        <v>--</v>
      </c>
      <c r="S31" s="103" t="str">
        <f t="shared" si="7"/>
        <v>--</v>
      </c>
      <c r="T31" s="104" t="str">
        <f t="shared" si="8"/>
        <v>--</v>
      </c>
      <c r="U31" s="105" t="str">
        <f t="shared" si="9"/>
        <v>--</v>
      </c>
      <c r="V31" s="105" t="str">
        <f t="shared" si="10"/>
        <v>--</v>
      </c>
      <c r="W31" s="106" t="str">
        <f t="shared" si="11"/>
        <v>--</v>
      </c>
      <c r="X31" s="107" t="str">
        <f t="shared" si="12"/>
        <v>--</v>
      </c>
      <c r="Y31" s="108" t="str">
        <f t="shared" si="13"/>
        <v>--</v>
      </c>
      <c r="Z31" s="109" t="s">
        <v>442</v>
      </c>
      <c r="AA31" s="110">
        <f t="shared" si="14"/>
        <v>25.934266499999996</v>
      </c>
      <c r="AB31" s="111"/>
      <c r="AC31" s="1">
        <v>165592</v>
      </c>
    </row>
    <row r="32" spans="2:29" s="1" customFormat="1" ht="16.5" customHeight="1">
      <c r="B32" s="13"/>
      <c r="C32" s="81">
        <v>72</v>
      </c>
      <c r="D32" s="79" t="s">
        <v>270</v>
      </c>
      <c r="E32" s="79">
        <v>132</v>
      </c>
      <c r="F32" s="92">
        <v>25</v>
      </c>
      <c r="G32" s="93" t="s">
        <v>247</v>
      </c>
      <c r="H32" s="94">
        <f t="shared" si="0"/>
        <v>16.375</v>
      </c>
      <c r="I32" s="422" t="s">
        <v>181</v>
      </c>
      <c r="J32" s="422" t="s">
        <v>182</v>
      </c>
      <c r="K32" s="96">
        <f t="shared" si="1"/>
        <v>9.333333333372138</v>
      </c>
      <c r="L32" s="97">
        <f t="shared" si="2"/>
        <v>560</v>
      </c>
      <c r="M32" s="95" t="s">
        <v>444</v>
      </c>
      <c r="N32" s="99"/>
      <c r="O32" s="100">
        <f t="shared" si="3"/>
        <v>10</v>
      </c>
      <c r="P32" s="101">
        <f t="shared" si="4"/>
        <v>15.277875</v>
      </c>
      <c r="Q32" s="102" t="str">
        <f t="shared" si="5"/>
        <v>--</v>
      </c>
      <c r="R32" s="103" t="str">
        <f t="shared" si="6"/>
        <v>--</v>
      </c>
      <c r="S32" s="103" t="str">
        <f t="shared" si="7"/>
        <v>--</v>
      </c>
      <c r="T32" s="104" t="str">
        <f t="shared" si="8"/>
        <v>--</v>
      </c>
      <c r="U32" s="105" t="str">
        <f t="shared" si="9"/>
        <v>--</v>
      </c>
      <c r="V32" s="105" t="str">
        <f t="shared" si="10"/>
        <v>--</v>
      </c>
      <c r="W32" s="106" t="str">
        <f t="shared" si="11"/>
        <v>--</v>
      </c>
      <c r="X32" s="107" t="str">
        <f t="shared" si="12"/>
        <v>--</v>
      </c>
      <c r="Y32" s="108" t="str">
        <f t="shared" si="13"/>
        <v>--</v>
      </c>
      <c r="Z32" s="109" t="s">
        <v>442</v>
      </c>
      <c r="AA32" s="110">
        <f t="shared" si="14"/>
        <v>15.277875</v>
      </c>
      <c r="AB32" s="111"/>
      <c r="AC32" s="1">
        <v>165595</v>
      </c>
    </row>
    <row r="33" spans="2:29" s="1" customFormat="1" ht="16.5" customHeight="1">
      <c r="B33" s="13"/>
      <c r="C33" s="81">
        <v>73</v>
      </c>
      <c r="D33" s="79" t="s">
        <v>410</v>
      </c>
      <c r="E33" s="79">
        <v>132</v>
      </c>
      <c r="F33" s="92">
        <v>60.1</v>
      </c>
      <c r="G33" s="93" t="s">
        <v>247</v>
      </c>
      <c r="H33" s="94">
        <f t="shared" si="0"/>
        <v>39.365500000000004</v>
      </c>
      <c r="I33" s="422" t="s">
        <v>185</v>
      </c>
      <c r="J33" s="422" t="s">
        <v>186</v>
      </c>
      <c r="K33" s="96">
        <f t="shared" si="1"/>
        <v>3.9666666664998047</v>
      </c>
      <c r="L33" s="97">
        <f t="shared" si="2"/>
        <v>238</v>
      </c>
      <c r="M33" s="95" t="s">
        <v>444</v>
      </c>
      <c r="N33" s="99"/>
      <c r="O33" s="100">
        <f t="shared" si="3"/>
        <v>10</v>
      </c>
      <c r="P33" s="101">
        <f t="shared" si="4"/>
        <v>15.628103500000002</v>
      </c>
      <c r="Q33" s="102" t="str">
        <f t="shared" si="5"/>
        <v>--</v>
      </c>
      <c r="R33" s="103" t="str">
        <f t="shared" si="6"/>
        <v>--</v>
      </c>
      <c r="S33" s="103" t="str">
        <f t="shared" si="7"/>
        <v>--</v>
      </c>
      <c r="T33" s="104" t="str">
        <f t="shared" si="8"/>
        <v>--</v>
      </c>
      <c r="U33" s="105" t="str">
        <f t="shared" si="9"/>
        <v>--</v>
      </c>
      <c r="V33" s="105" t="str">
        <f t="shared" si="10"/>
        <v>--</v>
      </c>
      <c r="W33" s="106" t="str">
        <f t="shared" si="11"/>
        <v>--</v>
      </c>
      <c r="X33" s="107" t="str">
        <f t="shared" si="12"/>
        <v>--</v>
      </c>
      <c r="Y33" s="108" t="str">
        <f t="shared" si="13"/>
        <v>--</v>
      </c>
      <c r="Z33" s="109" t="s">
        <v>442</v>
      </c>
      <c r="AA33" s="110">
        <f t="shared" si="14"/>
        <v>15.628103500000002</v>
      </c>
      <c r="AB33" s="111"/>
      <c r="AC33" s="1">
        <v>165597</v>
      </c>
    </row>
    <row r="34" spans="2:29" s="1" customFormat="1" ht="16.5" customHeight="1">
      <c r="B34" s="112"/>
      <c r="C34" s="81">
        <v>74</v>
      </c>
      <c r="D34" s="79" t="s">
        <v>420</v>
      </c>
      <c r="E34" s="79">
        <v>132</v>
      </c>
      <c r="F34" s="92">
        <v>7.1</v>
      </c>
      <c r="G34" s="93" t="s">
        <v>247</v>
      </c>
      <c r="H34" s="94">
        <f t="shared" si="0"/>
        <v>16.375</v>
      </c>
      <c r="I34" s="422" t="s">
        <v>205</v>
      </c>
      <c r="J34" s="422" t="s">
        <v>206</v>
      </c>
      <c r="K34" s="96">
        <f t="shared" si="1"/>
        <v>6.083333333255723</v>
      </c>
      <c r="L34" s="97">
        <f t="shared" si="2"/>
        <v>365</v>
      </c>
      <c r="M34" s="95" t="s">
        <v>444</v>
      </c>
      <c r="N34" s="99"/>
      <c r="O34" s="100">
        <f t="shared" si="3"/>
        <v>10</v>
      </c>
      <c r="P34" s="101">
        <f t="shared" si="4"/>
        <v>9.956000000000001</v>
      </c>
      <c r="Q34" s="102" t="str">
        <f t="shared" si="5"/>
        <v>--</v>
      </c>
      <c r="R34" s="103" t="str">
        <f t="shared" si="6"/>
        <v>--</v>
      </c>
      <c r="S34" s="103" t="str">
        <f t="shared" si="7"/>
        <v>--</v>
      </c>
      <c r="T34" s="104" t="str">
        <f t="shared" si="8"/>
        <v>--</v>
      </c>
      <c r="U34" s="105" t="str">
        <f t="shared" si="9"/>
        <v>--</v>
      </c>
      <c r="V34" s="105" t="str">
        <f t="shared" si="10"/>
        <v>--</v>
      </c>
      <c r="W34" s="106" t="str">
        <f t="shared" si="11"/>
        <v>--</v>
      </c>
      <c r="X34" s="107" t="str">
        <f t="shared" si="12"/>
        <v>--</v>
      </c>
      <c r="Y34" s="108" t="str">
        <f t="shared" si="13"/>
        <v>--</v>
      </c>
      <c r="Z34" s="109" t="s">
        <v>442</v>
      </c>
      <c r="AA34" s="110">
        <f t="shared" si="14"/>
        <v>9.956000000000001</v>
      </c>
      <c r="AB34" s="111"/>
      <c r="AC34" s="1">
        <v>165612</v>
      </c>
    </row>
    <row r="35" spans="2:29" s="1" customFormat="1" ht="16.5" customHeight="1">
      <c r="B35" s="112"/>
      <c r="C35" s="81">
        <v>75</v>
      </c>
      <c r="D35" s="79" t="s">
        <v>264</v>
      </c>
      <c r="E35" s="79">
        <v>132</v>
      </c>
      <c r="F35" s="92">
        <v>120.6</v>
      </c>
      <c r="G35" s="93" t="s">
        <v>247</v>
      </c>
      <c r="H35" s="94">
        <f t="shared" si="0"/>
        <v>78.993</v>
      </c>
      <c r="I35" s="422" t="s">
        <v>219</v>
      </c>
      <c r="J35" s="422" t="s">
        <v>220</v>
      </c>
      <c r="K35" s="96">
        <f t="shared" si="1"/>
        <v>0.13333333341870457</v>
      </c>
      <c r="L35" s="97">
        <f t="shared" si="2"/>
        <v>8</v>
      </c>
      <c r="M35" s="95" t="s">
        <v>441</v>
      </c>
      <c r="N35" s="99"/>
      <c r="O35" s="100">
        <f t="shared" si="3"/>
        <v>10</v>
      </c>
      <c r="P35" s="101" t="str">
        <f t="shared" si="4"/>
        <v>--</v>
      </c>
      <c r="Q35" s="102" t="str">
        <f t="shared" si="5"/>
        <v>--</v>
      </c>
      <c r="R35" s="103">
        <f t="shared" si="6"/>
        <v>789.93</v>
      </c>
      <c r="S35" s="103" t="str">
        <f t="shared" si="7"/>
        <v>--</v>
      </c>
      <c r="T35" s="104" t="str">
        <f t="shared" si="8"/>
        <v>--</v>
      </c>
      <c r="U35" s="105" t="str">
        <f t="shared" si="9"/>
        <v>--</v>
      </c>
      <c r="V35" s="105" t="str">
        <f t="shared" si="10"/>
        <v>--</v>
      </c>
      <c r="W35" s="106" t="str">
        <f t="shared" si="11"/>
        <v>--</v>
      </c>
      <c r="X35" s="107" t="str">
        <f t="shared" si="12"/>
        <v>--</v>
      </c>
      <c r="Y35" s="108" t="str">
        <f t="shared" si="13"/>
        <v>--</v>
      </c>
      <c r="Z35" s="109" t="s">
        <v>442</v>
      </c>
      <c r="AA35" s="110">
        <f t="shared" si="14"/>
        <v>789.93</v>
      </c>
      <c r="AB35" s="111"/>
      <c r="AC35" s="1">
        <v>165619</v>
      </c>
    </row>
    <row r="36" spans="2:28" s="1" customFormat="1" ht="16.5" customHeight="1">
      <c r="B36" s="112"/>
      <c r="C36" s="81"/>
      <c r="D36" s="79"/>
      <c r="E36" s="79"/>
      <c r="F36" s="92"/>
      <c r="G36" s="93"/>
      <c r="H36" s="94">
        <f t="shared" si="0"/>
        <v>16.375</v>
      </c>
      <c r="I36" s="422"/>
      <c r="J36" s="422"/>
      <c r="K36" s="96">
        <f t="shared" si="1"/>
      </c>
      <c r="L36" s="97">
        <f t="shared" si="2"/>
      </c>
      <c r="M36" s="95"/>
      <c r="N36" s="99"/>
      <c r="O36" s="100">
        <f t="shared" si="3"/>
        <v>10</v>
      </c>
      <c r="P36" s="101" t="str">
        <f t="shared" si="4"/>
        <v>--</v>
      </c>
      <c r="Q36" s="102" t="str">
        <f t="shared" si="5"/>
        <v>--</v>
      </c>
      <c r="R36" s="103" t="str">
        <f t="shared" si="6"/>
        <v>--</v>
      </c>
      <c r="S36" s="103" t="str">
        <f t="shared" si="7"/>
        <v>--</v>
      </c>
      <c r="T36" s="104" t="str">
        <f t="shared" si="8"/>
        <v>--</v>
      </c>
      <c r="U36" s="105" t="str">
        <f t="shared" si="9"/>
        <v>--</v>
      </c>
      <c r="V36" s="105" t="str">
        <f t="shared" si="10"/>
        <v>--</v>
      </c>
      <c r="W36" s="106" t="str">
        <f t="shared" si="11"/>
        <v>--</v>
      </c>
      <c r="X36" s="107" t="str">
        <f t="shared" si="12"/>
        <v>--</v>
      </c>
      <c r="Y36" s="108" t="str">
        <f t="shared" si="13"/>
        <v>--</v>
      </c>
      <c r="Z36" s="109"/>
      <c r="AA36" s="110">
        <f t="shared" si="14"/>
      </c>
      <c r="AB36" s="111"/>
    </row>
    <row r="37" spans="2:28" s="1" customFormat="1" ht="16.5" customHeight="1">
      <c r="B37" s="112"/>
      <c r="C37" s="81"/>
      <c r="D37" s="79"/>
      <c r="E37" s="79"/>
      <c r="F37" s="92"/>
      <c r="G37" s="93"/>
      <c r="H37" s="94">
        <f t="shared" si="0"/>
        <v>16.375</v>
      </c>
      <c r="I37" s="422"/>
      <c r="J37" s="422"/>
      <c r="K37" s="96">
        <f t="shared" si="1"/>
      </c>
      <c r="L37" s="97">
        <f t="shared" si="2"/>
      </c>
      <c r="M37" s="95"/>
      <c r="N37" s="99"/>
      <c r="O37" s="100">
        <f t="shared" si="3"/>
        <v>10</v>
      </c>
      <c r="P37" s="101" t="str">
        <f t="shared" si="4"/>
        <v>--</v>
      </c>
      <c r="Q37" s="102" t="str">
        <f t="shared" si="5"/>
        <v>--</v>
      </c>
      <c r="R37" s="103" t="str">
        <f t="shared" si="6"/>
        <v>--</v>
      </c>
      <c r="S37" s="103" t="str">
        <f t="shared" si="7"/>
        <v>--</v>
      </c>
      <c r="T37" s="104" t="str">
        <f t="shared" si="8"/>
        <v>--</v>
      </c>
      <c r="U37" s="105" t="str">
        <f t="shared" si="9"/>
        <v>--</v>
      </c>
      <c r="V37" s="105" t="str">
        <f t="shared" si="10"/>
        <v>--</v>
      </c>
      <c r="W37" s="106" t="str">
        <f t="shared" si="11"/>
        <v>--</v>
      </c>
      <c r="X37" s="107" t="str">
        <f t="shared" si="12"/>
        <v>--</v>
      </c>
      <c r="Y37" s="108" t="str">
        <f t="shared" si="13"/>
        <v>--</v>
      </c>
      <c r="Z37" s="109"/>
      <c r="AA37" s="110">
        <f t="shared" si="14"/>
      </c>
      <c r="AB37" s="111"/>
    </row>
    <row r="38" spans="2:28" s="1" customFormat="1" ht="16.5" customHeight="1">
      <c r="B38" s="112"/>
      <c r="C38" s="81"/>
      <c r="D38" s="79"/>
      <c r="E38" s="79"/>
      <c r="F38" s="92"/>
      <c r="G38" s="93"/>
      <c r="H38" s="94">
        <f t="shared" si="0"/>
        <v>16.375</v>
      </c>
      <c r="I38" s="422"/>
      <c r="J38" s="422"/>
      <c r="K38" s="96">
        <f t="shared" si="1"/>
      </c>
      <c r="L38" s="97">
        <f t="shared" si="2"/>
      </c>
      <c r="M38" s="95"/>
      <c r="N38" s="99"/>
      <c r="O38" s="100">
        <f t="shared" si="3"/>
        <v>10</v>
      </c>
      <c r="P38" s="101" t="str">
        <f t="shared" si="4"/>
        <v>--</v>
      </c>
      <c r="Q38" s="102" t="str">
        <f t="shared" si="5"/>
        <v>--</v>
      </c>
      <c r="R38" s="103" t="str">
        <f t="shared" si="6"/>
        <v>--</v>
      </c>
      <c r="S38" s="103" t="str">
        <f t="shared" si="7"/>
        <v>--</v>
      </c>
      <c r="T38" s="104" t="str">
        <f t="shared" si="8"/>
        <v>--</v>
      </c>
      <c r="U38" s="105" t="str">
        <f t="shared" si="9"/>
        <v>--</v>
      </c>
      <c r="V38" s="105" t="str">
        <f t="shared" si="10"/>
        <v>--</v>
      </c>
      <c r="W38" s="106" t="str">
        <f t="shared" si="11"/>
        <v>--</v>
      </c>
      <c r="X38" s="107" t="str">
        <f t="shared" si="12"/>
        <v>--</v>
      </c>
      <c r="Y38" s="108" t="str">
        <f t="shared" si="13"/>
        <v>--</v>
      </c>
      <c r="Z38" s="109"/>
      <c r="AA38" s="110">
        <f t="shared" si="14"/>
      </c>
      <c r="AB38" s="111"/>
    </row>
    <row r="39" spans="2:28" s="1" customFormat="1" ht="16.5" customHeight="1">
      <c r="B39" s="112"/>
      <c r="C39" s="81"/>
      <c r="D39" s="79"/>
      <c r="E39" s="79"/>
      <c r="F39" s="92"/>
      <c r="G39" s="93"/>
      <c r="H39" s="94">
        <f t="shared" si="0"/>
        <v>16.375</v>
      </c>
      <c r="I39" s="422"/>
      <c r="J39" s="422"/>
      <c r="K39" s="96">
        <f t="shared" si="1"/>
      </c>
      <c r="L39" s="97">
        <f t="shared" si="2"/>
      </c>
      <c r="M39" s="95"/>
      <c r="N39" s="99"/>
      <c r="O39" s="100">
        <f t="shared" si="3"/>
        <v>10</v>
      </c>
      <c r="P39" s="101" t="str">
        <f t="shared" si="4"/>
        <v>--</v>
      </c>
      <c r="Q39" s="102" t="str">
        <f t="shared" si="5"/>
        <v>--</v>
      </c>
      <c r="R39" s="103" t="str">
        <f t="shared" si="6"/>
        <v>--</v>
      </c>
      <c r="S39" s="103" t="str">
        <f t="shared" si="7"/>
        <v>--</v>
      </c>
      <c r="T39" s="104" t="str">
        <f t="shared" si="8"/>
        <v>--</v>
      </c>
      <c r="U39" s="105" t="str">
        <f t="shared" si="9"/>
        <v>--</v>
      </c>
      <c r="V39" s="105" t="str">
        <f t="shared" si="10"/>
        <v>--</v>
      </c>
      <c r="W39" s="106" t="str">
        <f t="shared" si="11"/>
        <v>--</v>
      </c>
      <c r="X39" s="107" t="str">
        <f t="shared" si="12"/>
        <v>--</v>
      </c>
      <c r="Y39" s="108" t="str">
        <f t="shared" si="13"/>
        <v>--</v>
      </c>
      <c r="Z39" s="109"/>
      <c r="AA39" s="110">
        <f t="shared" si="14"/>
      </c>
      <c r="AB39" s="111"/>
    </row>
    <row r="40" spans="2:28" s="1" customFormat="1" ht="16.5" customHeight="1">
      <c r="B40" s="112"/>
      <c r="C40" s="81"/>
      <c r="D40" s="79"/>
      <c r="E40" s="79"/>
      <c r="F40" s="92"/>
      <c r="G40" s="93"/>
      <c r="H40" s="94">
        <f t="shared" si="0"/>
        <v>16.375</v>
      </c>
      <c r="I40" s="422"/>
      <c r="J40" s="422"/>
      <c r="K40" s="96">
        <f t="shared" si="1"/>
      </c>
      <c r="L40" s="97">
        <f t="shared" si="2"/>
      </c>
      <c r="M40" s="95"/>
      <c r="N40" s="99"/>
      <c r="O40" s="100">
        <f t="shared" si="3"/>
        <v>10</v>
      </c>
      <c r="P40" s="101" t="str">
        <f t="shared" si="4"/>
        <v>--</v>
      </c>
      <c r="Q40" s="102" t="str">
        <f t="shared" si="5"/>
        <v>--</v>
      </c>
      <c r="R40" s="103" t="str">
        <f t="shared" si="6"/>
        <v>--</v>
      </c>
      <c r="S40" s="103" t="str">
        <f t="shared" si="7"/>
        <v>--</v>
      </c>
      <c r="T40" s="104" t="str">
        <f t="shared" si="8"/>
        <v>--</v>
      </c>
      <c r="U40" s="105" t="str">
        <f t="shared" si="9"/>
        <v>--</v>
      </c>
      <c r="V40" s="105" t="str">
        <f t="shared" si="10"/>
        <v>--</v>
      </c>
      <c r="W40" s="106" t="str">
        <f t="shared" si="11"/>
        <v>--</v>
      </c>
      <c r="X40" s="107" t="str">
        <f t="shared" si="12"/>
        <v>--</v>
      </c>
      <c r="Y40" s="108" t="str">
        <f t="shared" si="13"/>
        <v>--</v>
      </c>
      <c r="Z40" s="109"/>
      <c r="AA40" s="110">
        <f t="shared" si="14"/>
      </c>
      <c r="AB40" s="111"/>
    </row>
    <row r="41" spans="2:28" s="1" customFormat="1" ht="16.5" customHeight="1" thickBot="1">
      <c r="B41" s="13"/>
      <c r="C41" s="113"/>
      <c r="D41" s="345"/>
      <c r="E41" s="346"/>
      <c r="F41" s="347"/>
      <c r="G41" s="347"/>
      <c r="H41" s="115"/>
      <c r="I41" s="424"/>
      <c r="J41" s="424"/>
      <c r="K41" s="114"/>
      <c r="L41" s="114"/>
      <c r="M41" s="347"/>
      <c r="N41" s="348"/>
      <c r="O41" s="349"/>
      <c r="P41" s="350"/>
      <c r="Q41" s="351"/>
      <c r="R41" s="352"/>
      <c r="S41" s="353"/>
      <c r="T41" s="353"/>
      <c r="U41" s="354"/>
      <c r="V41" s="354"/>
      <c r="W41" s="354"/>
      <c r="X41" s="355"/>
      <c r="Y41" s="356"/>
      <c r="Z41" s="357"/>
      <c r="AA41" s="116"/>
      <c r="AB41" s="111"/>
    </row>
    <row r="42" spans="2:28" s="1" customFormat="1" ht="16.5" customHeight="1" thickBot="1" thickTop="1">
      <c r="B42" s="13"/>
      <c r="C42" s="117" t="s">
        <v>409</v>
      </c>
      <c r="D42" s="118" t="s">
        <v>383</v>
      </c>
      <c r="E42" s="119"/>
      <c r="F42" s="120"/>
      <c r="G42" s="120"/>
      <c r="H42" s="121"/>
      <c r="I42" s="121"/>
      <c r="J42" s="121"/>
      <c r="K42" s="121"/>
      <c r="L42" s="121"/>
      <c r="M42" s="121"/>
      <c r="N42" s="122"/>
      <c r="O42" s="122"/>
      <c r="P42" s="123">
        <f aca="true" t="shared" si="15" ref="P42:Y42">SUM(P19:P41)</f>
        <v>441.6036200000001</v>
      </c>
      <c r="Q42" s="124">
        <f t="shared" si="15"/>
        <v>0</v>
      </c>
      <c r="R42" s="125">
        <f t="shared" si="15"/>
        <v>1183.585</v>
      </c>
      <c r="S42" s="125">
        <f t="shared" si="15"/>
        <v>0</v>
      </c>
      <c r="T42" s="125">
        <f t="shared" si="15"/>
        <v>0</v>
      </c>
      <c r="U42" s="126">
        <f t="shared" si="15"/>
        <v>0</v>
      </c>
      <c r="V42" s="126">
        <f t="shared" si="15"/>
        <v>0</v>
      </c>
      <c r="W42" s="126">
        <f t="shared" si="15"/>
        <v>0</v>
      </c>
      <c r="X42" s="127">
        <f t="shared" si="15"/>
        <v>0</v>
      </c>
      <c r="Y42" s="128">
        <f t="shared" si="15"/>
        <v>0</v>
      </c>
      <c r="Z42" s="129"/>
      <c r="AA42" s="429">
        <f>ROUND(SUM(AA19:AA41),2)</f>
        <v>16514.63</v>
      </c>
      <c r="AB42" s="131"/>
    </row>
    <row r="43" spans="2:28" s="132" customFormat="1" ht="9.75" thickTop="1">
      <c r="B43" s="133"/>
      <c r="C43" s="134"/>
      <c r="D43" s="135" t="s">
        <v>384</v>
      </c>
      <c r="E43" s="136"/>
      <c r="F43" s="137"/>
      <c r="G43" s="137"/>
      <c r="H43" s="138"/>
      <c r="I43" s="138"/>
      <c r="J43" s="138"/>
      <c r="K43" s="138"/>
      <c r="L43" s="138"/>
      <c r="M43" s="138"/>
      <c r="N43" s="139"/>
      <c r="O43" s="139"/>
      <c r="P43" s="140"/>
      <c r="Q43" s="140"/>
      <c r="R43" s="141"/>
      <c r="S43" s="141"/>
      <c r="T43" s="142"/>
      <c r="U43" s="142"/>
      <c r="V43" s="142"/>
      <c r="W43" s="142"/>
      <c r="X43" s="142"/>
      <c r="Y43" s="142"/>
      <c r="Z43" s="142"/>
      <c r="AA43" s="143"/>
      <c r="AB43" s="144"/>
    </row>
    <row r="44" spans="2:28" s="1" customFormat="1" ht="16.5" customHeight="1" thickBot="1"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7"/>
    </row>
    <row r="45" spans="2:28" ht="13.5" thickTop="1">
      <c r="B45" s="148"/>
      <c r="AB45" s="148"/>
    </row>
    <row r="90" ht="12.75">
      <c r="B90" s="148"/>
    </row>
  </sheetData>
  <printOptions/>
  <pageMargins left="0.5905511811023623" right="0.1968503937007874" top="0.7874015748031497" bottom="0.7874015748031497" header="0.5118110236220472" footer="0.5118110236220472"/>
  <pageSetup fitToHeight="1" fitToWidth="1" orientation="landscape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C52"/>
  <sheetViews>
    <sheetView zoomScale="75" zoomScaleNormal="75" workbookViewId="0" topLeftCell="D7">
      <selection activeCell="G17" sqref="G17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30.7109375" style="5" customWidth="1"/>
    <col min="5" max="5" width="25.7109375" style="5" customWidth="1"/>
    <col min="6" max="6" width="7.28125" style="5" customWidth="1"/>
    <col min="7" max="7" width="12.00390625" style="5" customWidth="1"/>
    <col min="8" max="8" width="13.28125" style="5" hidden="1" customWidth="1"/>
    <col min="9" max="10" width="15.7109375" style="5" customWidth="1"/>
    <col min="11" max="13" width="9.7109375" style="5" customWidth="1"/>
    <col min="14" max="16" width="7.7109375" style="5" customWidth="1"/>
    <col min="17" max="17" width="13.28125" style="5" hidden="1" customWidth="1"/>
    <col min="18" max="19" width="14.57421875" style="5" hidden="1" customWidth="1"/>
    <col min="20" max="20" width="16.28125" style="5" hidden="1" customWidth="1"/>
    <col min="21" max="21" width="16.8515625" style="5" hidden="1" customWidth="1"/>
    <col min="22" max="22" width="16.28125" style="5" hidden="1" customWidth="1"/>
    <col min="23" max="25" width="16.8515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16384" width="11.421875" style="5" customWidth="1"/>
  </cols>
  <sheetData>
    <row r="1" spans="2:28" s="3" customFormat="1" ht="32.25" customHeight="1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327"/>
    </row>
    <row r="2" spans="2:28" s="3" customFormat="1" ht="26.25">
      <c r="B2" s="16" t="str">
        <f>'tot-0603'!B2</f>
        <v>ANEXO IV a la Resolución E.N.R.E.  N°                    /2008</v>
      </c>
      <c r="C2" s="150"/>
      <c r="D2" s="150"/>
      <c r="E2" s="4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2:28" s="1" customFormat="1" ht="12" customHeight="1">
      <c r="B3" s="17"/>
      <c r="C3" s="151"/>
      <c r="D3" s="151"/>
      <c r="E3" s="6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</row>
    <row r="4" spans="1:28" s="9" customFormat="1" ht="11.25">
      <c r="A4" s="8" t="s">
        <v>355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</row>
    <row r="5" spans="1:28" s="9" customFormat="1" ht="11.25">
      <c r="A5" s="8" t="s">
        <v>356</v>
      </c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</row>
    <row r="6" spans="2:28" s="1" customFormat="1" ht="16.5" customHeight="1" thickBot="1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</row>
    <row r="7" spans="2:28" s="1" customFormat="1" ht="16.5" customHeight="1" thickTop="1"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/>
    </row>
    <row r="8" spans="2:28" s="22" customFormat="1" ht="20.25">
      <c r="B8" s="158"/>
      <c r="C8" s="159"/>
      <c r="D8" s="160" t="s">
        <v>357</v>
      </c>
      <c r="F8" s="159"/>
      <c r="G8" s="161"/>
      <c r="H8" s="161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62"/>
    </row>
    <row r="9" spans="2:28" s="1" customFormat="1" ht="16.5" customHeight="1">
      <c r="B9" s="163"/>
      <c r="C9" s="2"/>
      <c r="D9" s="2"/>
      <c r="E9" s="2"/>
      <c r="F9" s="2"/>
      <c r="G9" s="15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64"/>
    </row>
    <row r="10" spans="2:28" s="22" customFormat="1" ht="20.25">
      <c r="B10" s="158"/>
      <c r="C10" s="159"/>
      <c r="D10" s="160" t="s">
        <v>385</v>
      </c>
      <c r="E10" s="159"/>
      <c r="F10" s="159"/>
      <c r="G10" s="161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62"/>
    </row>
    <row r="11" spans="2:28" s="1" customFormat="1" ht="16.5" customHeight="1">
      <c r="B11" s="163"/>
      <c r="C11" s="2"/>
      <c r="D11" s="165"/>
      <c r="E11" s="2"/>
      <c r="F11" s="2"/>
      <c r="G11" s="15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64"/>
    </row>
    <row r="12" spans="2:28" s="22" customFormat="1" ht="20.25">
      <c r="B12" s="158"/>
      <c r="C12" s="159"/>
      <c r="D12" s="166" t="s">
        <v>386</v>
      </c>
      <c r="E12" s="160"/>
      <c r="F12" s="161"/>
      <c r="G12" s="161"/>
      <c r="H12" s="167"/>
      <c r="I12" s="159"/>
      <c r="J12" s="161"/>
      <c r="K12" s="161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62"/>
    </row>
    <row r="13" spans="2:28" s="1" customFormat="1" ht="16.5" customHeight="1">
      <c r="B13" s="163"/>
      <c r="C13" s="2"/>
      <c r="D13" s="168"/>
      <c r="E13" s="168"/>
      <c r="F13" s="168"/>
      <c r="G13" s="169"/>
      <c r="H13" s="17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64"/>
    </row>
    <row r="14" spans="2:28" s="10" customFormat="1" ht="19.5">
      <c r="B14" s="171" t="str">
        <f>'tot-0603'!B14</f>
        <v>Desde el 01 al 31 de marzo de 2006</v>
      </c>
      <c r="C14" s="28"/>
      <c r="D14" s="172"/>
      <c r="E14" s="172"/>
      <c r="F14" s="172"/>
      <c r="G14" s="172"/>
      <c r="H14" s="172"/>
      <c r="I14" s="29"/>
      <c r="J14" s="29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3"/>
    </row>
    <row r="15" spans="2:28" s="1" customFormat="1" ht="16.5" customHeight="1" thickBot="1">
      <c r="B15" s="163"/>
      <c r="C15" s="2"/>
      <c r="D15" s="2"/>
      <c r="E15" s="2"/>
      <c r="F15" s="2"/>
      <c r="G15" s="174"/>
      <c r="H15" s="2"/>
      <c r="I15" s="17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64"/>
    </row>
    <row r="16" spans="2:28" s="1" customFormat="1" ht="16.5" customHeight="1" thickBot="1" thickTop="1">
      <c r="B16" s="163"/>
      <c r="C16" s="2"/>
      <c r="D16" s="176" t="s">
        <v>387</v>
      </c>
      <c r="E16" s="177"/>
      <c r="F16" s="178"/>
      <c r="G16" s="328">
        <v>0.229</v>
      </c>
      <c r="H16" s="15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64"/>
    </row>
    <row r="17" spans="2:28" s="1" customFormat="1" ht="16.5" customHeight="1" thickBot="1" thickTop="1">
      <c r="B17" s="163"/>
      <c r="C17" s="2"/>
      <c r="D17" s="179" t="s">
        <v>388</v>
      </c>
      <c r="E17" s="180"/>
      <c r="F17" s="180"/>
      <c r="G17" s="181">
        <v>60</v>
      </c>
      <c r="H17" s="182"/>
      <c r="I17" s="182" t="str">
        <f>IF(G17=60," ",IF(G17=120,"    Coeficiente duplicado por tasa de falla &gt;4 Sal. x año/100 km.","    REVISAR COEFICIENTE"))</f>
        <v> 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83"/>
      <c r="V17" s="2"/>
      <c r="W17" s="183"/>
      <c r="X17" s="183"/>
      <c r="Y17" s="183"/>
      <c r="Z17" s="183"/>
      <c r="AA17" s="183"/>
      <c r="AB17" s="164"/>
    </row>
    <row r="18" spans="2:28" s="1" customFormat="1" ht="16.5" customHeight="1" thickBot="1" thickTop="1">
      <c r="B18" s="163"/>
      <c r="C18" s="2"/>
      <c r="D18" s="2"/>
      <c r="E18" s="2"/>
      <c r="F18" s="2"/>
      <c r="G18" s="184"/>
      <c r="H18" s="2"/>
      <c r="I18" s="18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64"/>
    </row>
    <row r="19" spans="2:28" s="186" customFormat="1" ht="34.5" customHeight="1" thickBot="1" thickTop="1">
      <c r="B19" s="187"/>
      <c r="C19" s="188" t="s">
        <v>365</v>
      </c>
      <c r="D19" s="189" t="s">
        <v>389</v>
      </c>
      <c r="E19" s="190" t="s">
        <v>390</v>
      </c>
      <c r="F19" s="191" t="s">
        <v>391</v>
      </c>
      <c r="G19" s="192" t="s">
        <v>366</v>
      </c>
      <c r="H19" s="193" t="s">
        <v>368</v>
      </c>
      <c r="I19" s="190" t="s">
        <v>369</v>
      </c>
      <c r="J19" s="190" t="s">
        <v>370</v>
      </c>
      <c r="K19" s="189" t="s">
        <v>392</v>
      </c>
      <c r="L19" s="189" t="s">
        <v>393</v>
      </c>
      <c r="M19" s="50" t="s">
        <v>408</v>
      </c>
      <c r="N19" s="190" t="s">
        <v>394</v>
      </c>
      <c r="O19" s="189" t="s">
        <v>373</v>
      </c>
      <c r="P19" s="190" t="s">
        <v>395</v>
      </c>
      <c r="Q19" s="194" t="s">
        <v>396</v>
      </c>
      <c r="R19" s="195" t="s">
        <v>375</v>
      </c>
      <c r="S19" s="196" t="s">
        <v>376</v>
      </c>
      <c r="T19" s="197" t="s">
        <v>397</v>
      </c>
      <c r="U19" s="198"/>
      <c r="V19" s="199" t="s">
        <v>398</v>
      </c>
      <c r="W19" s="200"/>
      <c r="X19" s="201" t="s">
        <v>379</v>
      </c>
      <c r="Y19" s="202" t="s">
        <v>380</v>
      </c>
      <c r="Z19" s="192" t="s">
        <v>399</v>
      </c>
      <c r="AA19" s="192" t="s">
        <v>382</v>
      </c>
      <c r="AB19" s="203"/>
    </row>
    <row r="20" spans="2:28" s="1" customFormat="1" ht="16.5" customHeight="1" hidden="1" thickTop="1">
      <c r="B20" s="163"/>
      <c r="C20" s="204"/>
      <c r="D20" s="205"/>
      <c r="E20" s="206"/>
      <c r="F20" s="206"/>
      <c r="G20" s="206"/>
      <c r="H20" s="207"/>
      <c r="I20" s="420"/>
      <c r="J20" s="421"/>
      <c r="K20" s="208"/>
      <c r="L20" s="208"/>
      <c r="M20" s="206"/>
      <c r="N20" s="206"/>
      <c r="O20" s="206"/>
      <c r="P20" s="206"/>
      <c r="Q20" s="76"/>
      <c r="R20" s="74"/>
      <c r="S20" s="209"/>
      <c r="T20" s="210"/>
      <c r="U20" s="211"/>
      <c r="V20" s="212"/>
      <c r="W20" s="213"/>
      <c r="X20" s="214"/>
      <c r="Y20" s="215"/>
      <c r="Z20" s="206"/>
      <c r="AA20" s="216"/>
      <c r="AB20" s="164"/>
    </row>
    <row r="21" spans="2:28" s="1" customFormat="1" ht="16.5" customHeight="1" thickTop="1">
      <c r="B21" s="163"/>
      <c r="C21" s="217"/>
      <c r="D21" s="218"/>
      <c r="E21" s="219"/>
      <c r="F21" s="219"/>
      <c r="G21" s="219"/>
      <c r="H21" s="220"/>
      <c r="I21" s="422"/>
      <c r="J21" s="423"/>
      <c r="K21" s="221"/>
      <c r="L21" s="221"/>
      <c r="M21" s="219"/>
      <c r="N21" s="219"/>
      <c r="O21" s="219"/>
      <c r="P21" s="219"/>
      <c r="Q21" s="90"/>
      <c r="R21" s="88"/>
      <c r="S21" s="222"/>
      <c r="T21" s="223"/>
      <c r="U21" s="224"/>
      <c r="V21" s="225"/>
      <c r="W21" s="226"/>
      <c r="X21" s="227"/>
      <c r="Y21" s="228"/>
      <c r="Z21" s="219"/>
      <c r="AA21" s="229"/>
      <c r="AB21" s="164"/>
    </row>
    <row r="22" spans="2:29" s="1" customFormat="1" ht="16.5" customHeight="1">
      <c r="B22" s="163"/>
      <c r="C22" s="217">
        <v>76</v>
      </c>
      <c r="D22" s="79" t="s">
        <v>311</v>
      </c>
      <c r="E22" s="81" t="s">
        <v>275</v>
      </c>
      <c r="F22" s="230">
        <v>15</v>
      </c>
      <c r="G22" s="231" t="s">
        <v>276</v>
      </c>
      <c r="H22" s="232">
        <f aca="true" t="shared" si="0" ref="H22:H47">F22*$G$16</f>
        <v>3.435</v>
      </c>
      <c r="I22" s="422" t="s">
        <v>449</v>
      </c>
      <c r="J22" s="422" t="s">
        <v>450</v>
      </c>
      <c r="K22" s="233">
        <f aca="true" t="shared" si="1" ref="K22:K47">IF(D22="","",(J22-I22)*24)</f>
        <v>6.18333333323244</v>
      </c>
      <c r="L22" s="234">
        <f aca="true" t="shared" si="2" ref="L22:L47">IF(D22="","",ROUND((J22-I22)*24*60,0))</f>
        <v>371</v>
      </c>
      <c r="M22" s="235" t="s">
        <v>444</v>
      </c>
      <c r="N22" s="235" t="s">
        <v>221</v>
      </c>
      <c r="O22" s="236"/>
      <c r="P22" s="235" t="s">
        <v>443</v>
      </c>
      <c r="Q22" s="108">
        <f aca="true" t="shared" si="3" ref="Q22:Q47">$G$17*IF(OR(M22="P",M22="RP"),0.1,1)*IF(P22="SI",1,0.1)</f>
        <v>0.6000000000000001</v>
      </c>
      <c r="R22" s="237">
        <f aca="true" t="shared" si="4" ref="R22:R47">IF(M22="P",H22*Q22*ROUND(L22/60,2),"--")</f>
        <v>12.736980000000003</v>
      </c>
      <c r="S22" s="238" t="str">
        <f aca="true" t="shared" si="5" ref="S22:S47">IF(M22="RP",H22*Q22*ROUND(L22/60,2)*O22/100,"--")</f>
        <v>--</v>
      </c>
      <c r="T22" s="239" t="str">
        <f aca="true" t="shared" si="6" ref="T22:T47">IF(AND(M22="F",N22="NO"),H22*Q22,"--")</f>
        <v>--</v>
      </c>
      <c r="U22" s="240" t="str">
        <f aca="true" t="shared" si="7" ref="U22:U47">IF(M22="F",H22*Q22*ROUND(L22/60,2),"--")</f>
        <v>--</v>
      </c>
      <c r="V22" s="241" t="str">
        <f aca="true" t="shared" si="8" ref="V22:V47">IF(AND(M22="R",N22="NO"),H22*Q22*O22/100,"--")</f>
        <v>--</v>
      </c>
      <c r="W22" s="242" t="str">
        <f aca="true" t="shared" si="9" ref="W22:W47">IF(M22="R",H22*Q22*ROUND(L22/60,2)*O22/100,"--")</f>
        <v>--</v>
      </c>
      <c r="X22" s="243" t="str">
        <f aca="true" t="shared" si="10" ref="X22:X47">IF(M22="RF",H22*Q22*ROUND(L22/60,2),"--")</f>
        <v>--</v>
      </c>
      <c r="Y22" s="244" t="str">
        <f aca="true" t="shared" si="11" ref="Y22:Y47">IF(M22="RR",H22*Q22*ROUND(L22/60,2)*O22/100,"--")</f>
        <v>--</v>
      </c>
      <c r="Z22" s="235" t="s">
        <v>442</v>
      </c>
      <c r="AA22" s="245">
        <f aca="true" t="shared" si="12" ref="AA22:AA47">IF(D22="","",SUM(R22:Y22)*IF(Z22="SI",1,2))</f>
        <v>12.736980000000003</v>
      </c>
      <c r="AB22" s="246"/>
      <c r="AC22" s="1">
        <v>164638</v>
      </c>
    </row>
    <row r="23" spans="2:29" s="1" customFormat="1" ht="16.5" customHeight="1">
      <c r="B23" s="163"/>
      <c r="C23" s="217">
        <v>77</v>
      </c>
      <c r="D23" s="79" t="s">
        <v>279</v>
      </c>
      <c r="E23" s="81" t="s">
        <v>280</v>
      </c>
      <c r="F23" s="230">
        <v>150</v>
      </c>
      <c r="G23" s="231" t="s">
        <v>281</v>
      </c>
      <c r="H23" s="232">
        <f t="shared" si="0"/>
        <v>34.35</v>
      </c>
      <c r="I23" s="422" t="s">
        <v>451</v>
      </c>
      <c r="J23" s="422" t="s">
        <v>452</v>
      </c>
      <c r="K23" s="233">
        <f t="shared" si="1"/>
        <v>12.399999999906868</v>
      </c>
      <c r="L23" s="234">
        <f t="shared" si="2"/>
        <v>744</v>
      </c>
      <c r="M23" s="235" t="s">
        <v>444</v>
      </c>
      <c r="N23" s="235" t="s">
        <v>221</v>
      </c>
      <c r="O23" s="236"/>
      <c r="P23" s="235" t="s">
        <v>443</v>
      </c>
      <c r="Q23" s="108">
        <f t="shared" si="3"/>
        <v>0.6000000000000001</v>
      </c>
      <c r="R23" s="237">
        <f t="shared" si="4"/>
        <v>255.56400000000005</v>
      </c>
      <c r="S23" s="238" t="str">
        <f t="shared" si="5"/>
        <v>--</v>
      </c>
      <c r="T23" s="239" t="str">
        <f t="shared" si="6"/>
        <v>--</v>
      </c>
      <c r="U23" s="240" t="str">
        <f t="shared" si="7"/>
        <v>--</v>
      </c>
      <c r="V23" s="241" t="str">
        <f t="shared" si="8"/>
        <v>--</v>
      </c>
      <c r="W23" s="242" t="str">
        <f t="shared" si="9"/>
        <v>--</v>
      </c>
      <c r="X23" s="243" t="str">
        <f t="shared" si="10"/>
        <v>--</v>
      </c>
      <c r="Y23" s="244" t="str">
        <f t="shared" si="11"/>
        <v>--</v>
      </c>
      <c r="Z23" s="235" t="s">
        <v>442</v>
      </c>
      <c r="AA23" s="245">
        <f t="shared" si="12"/>
        <v>255.56400000000005</v>
      </c>
      <c r="AB23" s="246"/>
      <c r="AC23" s="1">
        <v>164639</v>
      </c>
    </row>
    <row r="24" spans="2:29" s="1" customFormat="1" ht="16.5" customHeight="1">
      <c r="B24" s="163"/>
      <c r="C24" s="217">
        <v>78</v>
      </c>
      <c r="D24" s="79" t="s">
        <v>279</v>
      </c>
      <c r="E24" s="81" t="s">
        <v>280</v>
      </c>
      <c r="F24" s="230">
        <v>150</v>
      </c>
      <c r="G24" s="231" t="s">
        <v>281</v>
      </c>
      <c r="H24" s="232">
        <f t="shared" si="0"/>
        <v>34.35</v>
      </c>
      <c r="I24" s="422" t="s">
        <v>462</v>
      </c>
      <c r="J24" s="422" t="s">
        <v>467</v>
      </c>
      <c r="K24" s="233">
        <f t="shared" si="1"/>
        <v>9.10000000015134</v>
      </c>
      <c r="L24" s="234">
        <f t="shared" si="2"/>
        <v>546</v>
      </c>
      <c r="M24" s="235" t="s">
        <v>444</v>
      </c>
      <c r="N24" s="235" t="s">
        <v>221</v>
      </c>
      <c r="O24" s="236"/>
      <c r="P24" s="235" t="s">
        <v>443</v>
      </c>
      <c r="Q24" s="108">
        <f t="shared" si="3"/>
        <v>0.6000000000000001</v>
      </c>
      <c r="R24" s="237">
        <f t="shared" si="4"/>
        <v>187.55100000000002</v>
      </c>
      <c r="S24" s="238" t="str">
        <f t="shared" si="5"/>
        <v>--</v>
      </c>
      <c r="T24" s="239" t="str">
        <f t="shared" si="6"/>
        <v>--</v>
      </c>
      <c r="U24" s="240" t="str">
        <f t="shared" si="7"/>
        <v>--</v>
      </c>
      <c r="V24" s="241" t="str">
        <f t="shared" si="8"/>
        <v>--</v>
      </c>
      <c r="W24" s="242" t="str">
        <f t="shared" si="9"/>
        <v>--</v>
      </c>
      <c r="X24" s="243" t="str">
        <f t="shared" si="10"/>
        <v>--</v>
      </c>
      <c r="Y24" s="244" t="str">
        <f t="shared" si="11"/>
        <v>--</v>
      </c>
      <c r="Z24" s="235" t="s">
        <v>442</v>
      </c>
      <c r="AA24" s="245">
        <f t="shared" si="12"/>
        <v>187.55100000000002</v>
      </c>
      <c r="AB24" s="164"/>
      <c r="AC24" s="1">
        <v>164647</v>
      </c>
    </row>
    <row r="25" spans="2:29" s="1" customFormat="1" ht="16.5" customHeight="1">
      <c r="B25" s="163"/>
      <c r="C25" s="217">
        <v>79</v>
      </c>
      <c r="D25" s="79" t="s">
        <v>311</v>
      </c>
      <c r="E25" s="81" t="s">
        <v>275</v>
      </c>
      <c r="F25" s="230">
        <v>15</v>
      </c>
      <c r="G25" s="231" t="s">
        <v>276</v>
      </c>
      <c r="H25" s="232">
        <f t="shared" si="0"/>
        <v>3.435</v>
      </c>
      <c r="I25" s="422" t="s">
        <v>468</v>
      </c>
      <c r="J25" s="422" t="s">
        <v>469</v>
      </c>
      <c r="K25" s="233">
        <f t="shared" si="1"/>
        <v>5.433333333407063</v>
      </c>
      <c r="L25" s="234">
        <f t="shared" si="2"/>
        <v>326</v>
      </c>
      <c r="M25" s="235" t="s">
        <v>444</v>
      </c>
      <c r="N25" s="235" t="s">
        <v>221</v>
      </c>
      <c r="O25" s="236"/>
      <c r="P25" s="235" t="s">
        <v>443</v>
      </c>
      <c r="Q25" s="108">
        <f t="shared" si="3"/>
        <v>0.6000000000000001</v>
      </c>
      <c r="R25" s="237">
        <f t="shared" si="4"/>
        <v>11.191230000000001</v>
      </c>
      <c r="S25" s="238" t="str">
        <f t="shared" si="5"/>
        <v>--</v>
      </c>
      <c r="T25" s="239" t="str">
        <f t="shared" si="6"/>
        <v>--</v>
      </c>
      <c r="U25" s="240" t="str">
        <f t="shared" si="7"/>
        <v>--</v>
      </c>
      <c r="V25" s="241" t="str">
        <f t="shared" si="8"/>
        <v>--</v>
      </c>
      <c r="W25" s="242" t="str">
        <f t="shared" si="9"/>
        <v>--</v>
      </c>
      <c r="X25" s="243" t="str">
        <f t="shared" si="10"/>
        <v>--</v>
      </c>
      <c r="Y25" s="244" t="str">
        <f t="shared" si="11"/>
        <v>--</v>
      </c>
      <c r="Z25" s="235" t="s">
        <v>442</v>
      </c>
      <c r="AA25" s="245">
        <f t="shared" si="12"/>
        <v>11.191230000000001</v>
      </c>
      <c r="AB25" s="164"/>
      <c r="AC25" s="1">
        <v>164648</v>
      </c>
    </row>
    <row r="26" spans="2:29" s="1" customFormat="1" ht="16.5" customHeight="1">
      <c r="B26" s="163"/>
      <c r="C26" s="217">
        <v>80</v>
      </c>
      <c r="D26" s="79" t="s">
        <v>296</v>
      </c>
      <c r="E26" s="81" t="s">
        <v>275</v>
      </c>
      <c r="F26" s="230">
        <v>30</v>
      </c>
      <c r="G26" s="231" t="s">
        <v>276</v>
      </c>
      <c r="H26" s="232">
        <f t="shared" si="0"/>
        <v>6.87</v>
      </c>
      <c r="I26" s="422" t="s">
        <v>471</v>
      </c>
      <c r="J26" s="422" t="s">
        <v>475</v>
      </c>
      <c r="K26" s="233">
        <f t="shared" si="1"/>
        <v>5.050000000046566</v>
      </c>
      <c r="L26" s="234">
        <f t="shared" si="2"/>
        <v>303</v>
      </c>
      <c r="M26" s="235" t="s">
        <v>441</v>
      </c>
      <c r="N26" s="235" t="s">
        <v>443</v>
      </c>
      <c r="O26" s="236"/>
      <c r="P26" s="235" t="s">
        <v>442</v>
      </c>
      <c r="Q26" s="108">
        <f t="shared" si="3"/>
        <v>60</v>
      </c>
      <c r="R26" s="237" t="str">
        <f t="shared" si="4"/>
        <v>--</v>
      </c>
      <c r="S26" s="238" t="str">
        <f t="shared" si="5"/>
        <v>--</v>
      </c>
      <c r="T26" s="239">
        <f t="shared" si="6"/>
        <v>412.2</v>
      </c>
      <c r="U26" s="240">
        <f t="shared" si="7"/>
        <v>2081.6099999999997</v>
      </c>
      <c r="V26" s="241" t="str">
        <f t="shared" si="8"/>
        <v>--</v>
      </c>
      <c r="W26" s="242" t="str">
        <f t="shared" si="9"/>
        <v>--</v>
      </c>
      <c r="X26" s="243" t="str">
        <f t="shared" si="10"/>
        <v>--</v>
      </c>
      <c r="Y26" s="244" t="str">
        <f t="shared" si="11"/>
        <v>--</v>
      </c>
      <c r="Z26" s="235" t="s">
        <v>442</v>
      </c>
      <c r="AA26" s="245">
        <f t="shared" si="12"/>
        <v>2493.8099999999995</v>
      </c>
      <c r="AB26" s="164"/>
      <c r="AC26" s="1">
        <v>164651</v>
      </c>
    </row>
    <row r="27" spans="2:29" s="1" customFormat="1" ht="16.5" customHeight="1">
      <c r="B27" s="163"/>
      <c r="C27" s="217" t="s">
        <v>620</v>
      </c>
      <c r="D27" s="79" t="s">
        <v>296</v>
      </c>
      <c r="E27" s="81" t="s">
        <v>277</v>
      </c>
      <c r="F27" s="230">
        <v>30</v>
      </c>
      <c r="G27" s="231" t="s">
        <v>276</v>
      </c>
      <c r="H27" s="232">
        <f t="shared" si="0"/>
        <v>6.87</v>
      </c>
      <c r="I27" s="422" t="s">
        <v>471</v>
      </c>
      <c r="J27" s="422" t="s">
        <v>621</v>
      </c>
      <c r="K27" s="233">
        <f t="shared" si="1"/>
        <v>6.166666666686069</v>
      </c>
      <c r="L27" s="234">
        <f t="shared" si="2"/>
        <v>370</v>
      </c>
      <c r="M27" s="235" t="s">
        <v>441</v>
      </c>
      <c r="N27" s="235" t="s">
        <v>443</v>
      </c>
      <c r="O27" s="236"/>
      <c r="P27" s="235" t="s">
        <v>442</v>
      </c>
      <c r="Q27" s="108">
        <f t="shared" si="3"/>
        <v>60</v>
      </c>
      <c r="R27" s="237" t="str">
        <f t="shared" si="4"/>
        <v>--</v>
      </c>
      <c r="S27" s="238" t="str">
        <f t="shared" si="5"/>
        <v>--</v>
      </c>
      <c r="T27" s="239">
        <f t="shared" si="6"/>
        <v>412.2</v>
      </c>
      <c r="U27" s="240">
        <f t="shared" si="7"/>
        <v>2543.274</v>
      </c>
      <c r="V27" s="241" t="str">
        <f t="shared" si="8"/>
        <v>--</v>
      </c>
      <c r="W27" s="242" t="str">
        <f t="shared" si="9"/>
        <v>--</v>
      </c>
      <c r="X27" s="243" t="str">
        <f t="shared" si="10"/>
        <v>--</v>
      </c>
      <c r="Y27" s="244" t="str">
        <f t="shared" si="11"/>
        <v>--</v>
      </c>
      <c r="Z27" s="235" t="s">
        <v>442</v>
      </c>
      <c r="AA27" s="245">
        <f t="shared" si="12"/>
        <v>2955.4739999999997</v>
      </c>
      <c r="AB27" s="164"/>
      <c r="AC27" s="1">
        <v>164662</v>
      </c>
    </row>
    <row r="28" spans="2:29" s="1" customFormat="1" ht="16.5" customHeight="1">
      <c r="B28" s="163"/>
      <c r="C28" s="217" t="s">
        <v>623</v>
      </c>
      <c r="D28" s="79" t="s">
        <v>296</v>
      </c>
      <c r="E28" s="81" t="s">
        <v>277</v>
      </c>
      <c r="F28" s="230">
        <v>30</v>
      </c>
      <c r="G28" s="231" t="s">
        <v>276</v>
      </c>
      <c r="H28" s="232">
        <f t="shared" si="0"/>
        <v>6.87</v>
      </c>
      <c r="I28" s="422" t="s">
        <v>621</v>
      </c>
      <c r="J28" s="422" t="s">
        <v>625</v>
      </c>
      <c r="K28" s="233">
        <f t="shared" si="1"/>
        <v>4.933333333348855</v>
      </c>
      <c r="L28" s="234">
        <f t="shared" si="2"/>
        <v>296</v>
      </c>
      <c r="M28" s="235" t="s">
        <v>622</v>
      </c>
      <c r="N28" s="235" t="s">
        <v>443</v>
      </c>
      <c r="O28" s="236"/>
      <c r="P28" s="235" t="s">
        <v>443</v>
      </c>
      <c r="Q28" s="108">
        <f t="shared" si="3"/>
        <v>6</v>
      </c>
      <c r="R28" s="237" t="str">
        <f t="shared" si="4"/>
        <v>--</v>
      </c>
      <c r="S28" s="238" t="str">
        <f t="shared" si="5"/>
        <v>--</v>
      </c>
      <c r="T28" s="239" t="str">
        <f t="shared" si="6"/>
        <v>--</v>
      </c>
      <c r="U28" s="240" t="str">
        <f t="shared" si="7"/>
        <v>--</v>
      </c>
      <c r="V28" s="241" t="str">
        <f t="shared" si="8"/>
        <v>--</v>
      </c>
      <c r="W28" s="242" t="str">
        <f t="shared" si="9"/>
        <v>--</v>
      </c>
      <c r="X28" s="243">
        <f t="shared" si="10"/>
        <v>203.2146</v>
      </c>
      <c r="Y28" s="244" t="str">
        <f t="shared" si="11"/>
        <v>--</v>
      </c>
      <c r="Z28" s="235" t="s">
        <v>442</v>
      </c>
      <c r="AA28" s="245">
        <f t="shared" si="12"/>
        <v>203.2146</v>
      </c>
      <c r="AB28" s="164"/>
      <c r="AC28" s="1">
        <v>164662</v>
      </c>
    </row>
    <row r="29" spans="2:29" s="1" customFormat="1" ht="16.5" customHeight="1">
      <c r="B29" s="163"/>
      <c r="C29" s="217" t="s">
        <v>624</v>
      </c>
      <c r="D29" s="79" t="s">
        <v>296</v>
      </c>
      <c r="E29" s="81" t="s">
        <v>277</v>
      </c>
      <c r="F29" s="230">
        <v>30</v>
      </c>
      <c r="G29" s="231" t="s">
        <v>276</v>
      </c>
      <c r="H29" s="232">
        <f t="shared" si="0"/>
        <v>6.87</v>
      </c>
      <c r="I29" s="422" t="s">
        <v>625</v>
      </c>
      <c r="J29" s="422" t="s">
        <v>626</v>
      </c>
      <c r="K29" s="233">
        <f t="shared" si="1"/>
        <v>8.399999999965075</v>
      </c>
      <c r="L29" s="234">
        <f t="shared" si="2"/>
        <v>504</v>
      </c>
      <c r="M29" s="235" t="s">
        <v>622</v>
      </c>
      <c r="N29" s="235" t="s">
        <v>443</v>
      </c>
      <c r="O29" s="236"/>
      <c r="P29" s="235" t="s">
        <v>442</v>
      </c>
      <c r="Q29" s="108">
        <f t="shared" si="3"/>
        <v>60</v>
      </c>
      <c r="R29" s="237" t="str">
        <f t="shared" si="4"/>
        <v>--</v>
      </c>
      <c r="S29" s="238" t="str">
        <f t="shared" si="5"/>
        <v>--</v>
      </c>
      <c r="T29" s="239" t="str">
        <f t="shared" si="6"/>
        <v>--</v>
      </c>
      <c r="U29" s="240" t="str">
        <f t="shared" si="7"/>
        <v>--</v>
      </c>
      <c r="V29" s="241" t="str">
        <f t="shared" si="8"/>
        <v>--</v>
      </c>
      <c r="W29" s="242" t="str">
        <f t="shared" si="9"/>
        <v>--</v>
      </c>
      <c r="X29" s="243">
        <f t="shared" si="10"/>
        <v>3462.48</v>
      </c>
      <c r="Y29" s="244" t="str">
        <f t="shared" si="11"/>
        <v>--</v>
      </c>
      <c r="Z29" s="235" t="s">
        <v>442</v>
      </c>
      <c r="AA29" s="245">
        <f t="shared" si="12"/>
        <v>3462.48</v>
      </c>
      <c r="AB29" s="164"/>
      <c r="AC29" s="1">
        <v>164662</v>
      </c>
    </row>
    <row r="30" spans="2:29" s="1" customFormat="1" ht="16.5" customHeight="1">
      <c r="B30" s="163"/>
      <c r="C30" s="217" t="s">
        <v>628</v>
      </c>
      <c r="D30" s="79" t="s">
        <v>296</v>
      </c>
      <c r="E30" s="81" t="s">
        <v>277</v>
      </c>
      <c r="F30" s="230">
        <v>30</v>
      </c>
      <c r="G30" s="231" t="s">
        <v>276</v>
      </c>
      <c r="H30" s="232">
        <f t="shared" si="0"/>
        <v>6.87</v>
      </c>
      <c r="I30" s="422" t="s">
        <v>626</v>
      </c>
      <c r="J30" s="422" t="s">
        <v>627</v>
      </c>
      <c r="K30" s="233">
        <f t="shared" si="1"/>
        <v>20.58333333337214</v>
      </c>
      <c r="L30" s="234">
        <f t="shared" si="2"/>
        <v>1235</v>
      </c>
      <c r="M30" s="235" t="s">
        <v>622</v>
      </c>
      <c r="N30" s="235" t="s">
        <v>443</v>
      </c>
      <c r="O30" s="236"/>
      <c r="P30" s="235" t="s">
        <v>443</v>
      </c>
      <c r="Q30" s="108">
        <f t="shared" si="3"/>
        <v>6</v>
      </c>
      <c r="R30" s="237" t="str">
        <f t="shared" si="4"/>
        <v>--</v>
      </c>
      <c r="S30" s="238" t="str">
        <f t="shared" si="5"/>
        <v>--</v>
      </c>
      <c r="T30" s="239" t="str">
        <f t="shared" si="6"/>
        <v>--</v>
      </c>
      <c r="U30" s="240" t="str">
        <f t="shared" si="7"/>
        <v>--</v>
      </c>
      <c r="V30" s="241" t="str">
        <f t="shared" si="8"/>
        <v>--</v>
      </c>
      <c r="W30" s="242" t="str">
        <f t="shared" si="9"/>
        <v>--</v>
      </c>
      <c r="X30" s="243">
        <f t="shared" si="10"/>
        <v>848.3075999999999</v>
      </c>
      <c r="Y30" s="244" t="str">
        <f t="shared" si="11"/>
        <v>--</v>
      </c>
      <c r="Z30" s="235" t="s">
        <v>442</v>
      </c>
      <c r="AA30" s="245">
        <f t="shared" si="12"/>
        <v>848.3075999999999</v>
      </c>
      <c r="AB30" s="164"/>
      <c r="AC30" s="1">
        <v>164662</v>
      </c>
    </row>
    <row r="31" spans="2:29" s="1" customFormat="1" ht="16.5" customHeight="1">
      <c r="B31" s="163"/>
      <c r="C31" s="217" t="s">
        <v>630</v>
      </c>
      <c r="D31" s="79" t="s">
        <v>296</v>
      </c>
      <c r="E31" s="81" t="s">
        <v>277</v>
      </c>
      <c r="F31" s="230">
        <v>30</v>
      </c>
      <c r="G31" s="231" t="s">
        <v>276</v>
      </c>
      <c r="H31" s="232">
        <f t="shared" si="0"/>
        <v>6.87</v>
      </c>
      <c r="I31" s="422" t="s">
        <v>627</v>
      </c>
      <c r="J31" s="422" t="s">
        <v>629</v>
      </c>
      <c r="K31" s="233">
        <f t="shared" si="1"/>
        <v>3.1166666666977108</v>
      </c>
      <c r="L31" s="234">
        <f t="shared" si="2"/>
        <v>187</v>
      </c>
      <c r="M31" s="235" t="s">
        <v>622</v>
      </c>
      <c r="N31" s="235" t="s">
        <v>443</v>
      </c>
      <c r="O31" s="236"/>
      <c r="P31" s="235" t="s">
        <v>442</v>
      </c>
      <c r="Q31" s="108">
        <f t="shared" si="3"/>
        <v>60</v>
      </c>
      <c r="R31" s="237" t="str">
        <f t="shared" si="4"/>
        <v>--</v>
      </c>
      <c r="S31" s="238" t="str">
        <f t="shared" si="5"/>
        <v>--</v>
      </c>
      <c r="T31" s="239" t="str">
        <f t="shared" si="6"/>
        <v>--</v>
      </c>
      <c r="U31" s="240" t="str">
        <f t="shared" si="7"/>
        <v>--</v>
      </c>
      <c r="V31" s="241" t="str">
        <f t="shared" si="8"/>
        <v>--</v>
      </c>
      <c r="W31" s="242" t="str">
        <f t="shared" si="9"/>
        <v>--</v>
      </c>
      <c r="X31" s="243">
        <f t="shared" si="10"/>
        <v>1286.064</v>
      </c>
      <c r="Y31" s="244" t="str">
        <f t="shared" si="11"/>
        <v>--</v>
      </c>
      <c r="Z31" s="235" t="s">
        <v>442</v>
      </c>
      <c r="AA31" s="245">
        <f t="shared" si="12"/>
        <v>1286.064</v>
      </c>
      <c r="AB31" s="164"/>
      <c r="AC31" s="1">
        <v>164662</v>
      </c>
    </row>
    <row r="32" spans="2:29" s="1" customFormat="1" ht="16.5" customHeight="1">
      <c r="B32" s="163"/>
      <c r="C32" s="217" t="s">
        <v>632</v>
      </c>
      <c r="D32" s="79" t="s">
        <v>296</v>
      </c>
      <c r="E32" s="81" t="s">
        <v>277</v>
      </c>
      <c r="F32" s="230">
        <v>30</v>
      </c>
      <c r="G32" s="231" t="s">
        <v>276</v>
      </c>
      <c r="H32" s="232">
        <f>F32*$G$16</f>
        <v>6.87</v>
      </c>
      <c r="I32" s="422" t="s">
        <v>629</v>
      </c>
      <c r="J32" s="422" t="s">
        <v>631</v>
      </c>
      <c r="K32" s="233">
        <f>IF(D32="","",(J32-I32)*24)</f>
        <v>20.95000000001164</v>
      </c>
      <c r="L32" s="234">
        <f>IF(D32="","",ROUND((J32-I32)*24*60,0))</f>
        <v>1257</v>
      </c>
      <c r="M32" s="235" t="s">
        <v>622</v>
      </c>
      <c r="N32" s="235" t="s">
        <v>443</v>
      </c>
      <c r="O32" s="236"/>
      <c r="P32" s="235" t="s">
        <v>443</v>
      </c>
      <c r="Q32" s="108">
        <f>$G$17*IF(OR(M32="P",M32="RP"),0.1,1)*IF(P32="SI",1,0.1)</f>
        <v>6</v>
      </c>
      <c r="R32" s="237" t="str">
        <f>IF(M32="P",H32*Q32*ROUND(L32/60,2),"--")</f>
        <v>--</v>
      </c>
      <c r="S32" s="238" t="str">
        <f>IF(M32="RP",H32*Q32*ROUND(L32/60,2)*O32/100,"--")</f>
        <v>--</v>
      </c>
      <c r="T32" s="239" t="str">
        <f>IF(AND(M32="F",N32="NO"),H32*Q32,"--")</f>
        <v>--</v>
      </c>
      <c r="U32" s="240" t="str">
        <f>IF(M32="F",H32*Q32*ROUND(L32/60,2),"--")</f>
        <v>--</v>
      </c>
      <c r="V32" s="241" t="str">
        <f>IF(AND(M32="R",N32="NO"),H32*Q32*O32/100,"--")</f>
        <v>--</v>
      </c>
      <c r="W32" s="242" t="str">
        <f>IF(M32="R",H32*Q32*ROUND(L32/60,2)*O32/100,"--")</f>
        <v>--</v>
      </c>
      <c r="X32" s="243">
        <f>IF(M32="RF",H32*Q32*ROUND(L32/60,2),"--")</f>
        <v>863.559</v>
      </c>
      <c r="Y32" s="244" t="str">
        <f>IF(M32="RR",H32*Q32*ROUND(L32/60,2)*O32/100,"--")</f>
        <v>--</v>
      </c>
      <c r="Z32" s="235" t="s">
        <v>442</v>
      </c>
      <c r="AA32" s="245">
        <f>IF(D32="","",SUM(R32:Y32)*IF(Z32="SI",1,2))</f>
        <v>863.559</v>
      </c>
      <c r="AB32" s="164"/>
      <c r="AC32" s="1">
        <v>164662</v>
      </c>
    </row>
    <row r="33" spans="2:29" s="1" customFormat="1" ht="16.5" customHeight="1">
      <c r="B33" s="163"/>
      <c r="C33" s="217" t="s">
        <v>633</v>
      </c>
      <c r="D33" s="79" t="s">
        <v>296</v>
      </c>
      <c r="E33" s="81" t="s">
        <v>277</v>
      </c>
      <c r="F33" s="230">
        <v>30</v>
      </c>
      <c r="G33" s="231" t="s">
        <v>276</v>
      </c>
      <c r="H33" s="232">
        <f t="shared" si="0"/>
        <v>6.87</v>
      </c>
      <c r="I33" s="422" t="s">
        <v>631</v>
      </c>
      <c r="J33" s="422" t="s">
        <v>476</v>
      </c>
      <c r="K33" s="233">
        <f t="shared" si="1"/>
        <v>0.11666666652308777</v>
      </c>
      <c r="L33" s="234">
        <f t="shared" si="2"/>
        <v>7</v>
      </c>
      <c r="M33" s="235" t="s">
        <v>622</v>
      </c>
      <c r="N33" s="235" t="s">
        <v>443</v>
      </c>
      <c r="O33" s="236"/>
      <c r="P33" s="235" t="s">
        <v>442</v>
      </c>
      <c r="Q33" s="108">
        <f t="shared" si="3"/>
        <v>60</v>
      </c>
      <c r="R33" s="237" t="str">
        <f t="shared" si="4"/>
        <v>--</v>
      </c>
      <c r="S33" s="238" t="str">
        <f t="shared" si="5"/>
        <v>--</v>
      </c>
      <c r="T33" s="239" t="str">
        <f t="shared" si="6"/>
        <v>--</v>
      </c>
      <c r="U33" s="240" t="str">
        <f t="shared" si="7"/>
        <v>--</v>
      </c>
      <c r="V33" s="241" t="str">
        <f t="shared" si="8"/>
        <v>--</v>
      </c>
      <c r="W33" s="242" t="str">
        <f t="shared" si="9"/>
        <v>--</v>
      </c>
      <c r="X33" s="243">
        <f t="shared" si="10"/>
        <v>49.464</v>
      </c>
      <c r="Y33" s="244" t="str">
        <f t="shared" si="11"/>
        <v>--</v>
      </c>
      <c r="Z33" s="235" t="s">
        <v>442</v>
      </c>
      <c r="AA33" s="245">
        <f t="shared" si="12"/>
        <v>49.464</v>
      </c>
      <c r="AB33" s="164"/>
      <c r="AC33" s="1">
        <v>164662</v>
      </c>
    </row>
    <row r="34" spans="2:29" s="1" customFormat="1" ht="16.5" customHeight="1">
      <c r="B34" s="163"/>
      <c r="C34" s="217">
        <v>82</v>
      </c>
      <c r="D34" s="79" t="s">
        <v>311</v>
      </c>
      <c r="E34" s="81" t="s">
        <v>275</v>
      </c>
      <c r="F34" s="230">
        <v>15</v>
      </c>
      <c r="G34" s="231" t="s">
        <v>276</v>
      </c>
      <c r="H34" s="232">
        <f t="shared" si="0"/>
        <v>3.435</v>
      </c>
      <c r="I34" s="422" t="s">
        <v>481</v>
      </c>
      <c r="J34" s="422" t="s">
        <v>482</v>
      </c>
      <c r="K34" s="233">
        <f t="shared" si="1"/>
        <v>6.016666666546371</v>
      </c>
      <c r="L34" s="234">
        <f t="shared" si="2"/>
        <v>361</v>
      </c>
      <c r="M34" s="235" t="s">
        <v>444</v>
      </c>
      <c r="N34" s="235" t="s">
        <v>221</v>
      </c>
      <c r="O34" s="236"/>
      <c r="P34" s="235" t="s">
        <v>443</v>
      </c>
      <c r="Q34" s="108">
        <f t="shared" si="3"/>
        <v>0.6000000000000001</v>
      </c>
      <c r="R34" s="237">
        <f t="shared" si="4"/>
        <v>12.40722</v>
      </c>
      <c r="S34" s="238" t="str">
        <f t="shared" si="5"/>
        <v>--</v>
      </c>
      <c r="T34" s="239" t="str">
        <f t="shared" si="6"/>
        <v>--</v>
      </c>
      <c r="U34" s="240" t="str">
        <f t="shared" si="7"/>
        <v>--</v>
      </c>
      <c r="V34" s="241" t="str">
        <f t="shared" si="8"/>
        <v>--</v>
      </c>
      <c r="W34" s="242" t="str">
        <f t="shared" si="9"/>
        <v>--</v>
      </c>
      <c r="X34" s="243" t="str">
        <f t="shared" si="10"/>
        <v>--</v>
      </c>
      <c r="Y34" s="244" t="str">
        <f t="shared" si="11"/>
        <v>--</v>
      </c>
      <c r="Z34" s="235" t="s">
        <v>442</v>
      </c>
      <c r="AA34" s="245">
        <f t="shared" si="12"/>
        <v>12.40722</v>
      </c>
      <c r="AB34" s="164"/>
      <c r="AC34" s="1">
        <v>164665</v>
      </c>
    </row>
    <row r="35" spans="2:29" s="1" customFormat="1" ht="16.5" customHeight="1">
      <c r="B35" s="163"/>
      <c r="C35" s="217">
        <v>83</v>
      </c>
      <c r="D35" s="79" t="s">
        <v>307</v>
      </c>
      <c r="E35" s="81" t="s">
        <v>277</v>
      </c>
      <c r="F35" s="230">
        <v>15</v>
      </c>
      <c r="G35" s="231" t="s">
        <v>276</v>
      </c>
      <c r="H35" s="232">
        <f t="shared" si="0"/>
        <v>3.435</v>
      </c>
      <c r="I35" s="422" t="s">
        <v>489</v>
      </c>
      <c r="J35" s="422" t="s">
        <v>490</v>
      </c>
      <c r="K35" s="233">
        <f t="shared" si="1"/>
        <v>0.7833333332673647</v>
      </c>
      <c r="L35" s="234">
        <f t="shared" si="2"/>
        <v>47</v>
      </c>
      <c r="M35" s="235" t="s">
        <v>441</v>
      </c>
      <c r="N35" s="235" t="s">
        <v>443</v>
      </c>
      <c r="O35" s="236"/>
      <c r="P35" s="235" t="s">
        <v>442</v>
      </c>
      <c r="Q35" s="108">
        <f t="shared" si="3"/>
        <v>60</v>
      </c>
      <c r="R35" s="237" t="str">
        <f t="shared" si="4"/>
        <v>--</v>
      </c>
      <c r="S35" s="238" t="str">
        <f t="shared" si="5"/>
        <v>--</v>
      </c>
      <c r="T35" s="239">
        <f t="shared" si="6"/>
        <v>206.1</v>
      </c>
      <c r="U35" s="240">
        <f t="shared" si="7"/>
        <v>160.758</v>
      </c>
      <c r="V35" s="241" t="str">
        <f t="shared" si="8"/>
        <v>--</v>
      </c>
      <c r="W35" s="242" t="str">
        <f t="shared" si="9"/>
        <v>--</v>
      </c>
      <c r="X35" s="243" t="str">
        <f t="shared" si="10"/>
        <v>--</v>
      </c>
      <c r="Y35" s="244" t="str">
        <f t="shared" si="11"/>
        <v>--</v>
      </c>
      <c r="Z35" s="235" t="s">
        <v>442</v>
      </c>
      <c r="AA35" s="245">
        <f t="shared" si="12"/>
        <v>366.858</v>
      </c>
      <c r="AB35" s="164"/>
      <c r="AC35" s="1">
        <v>164674</v>
      </c>
    </row>
    <row r="36" spans="2:29" s="1" customFormat="1" ht="16.5" customHeight="1">
      <c r="B36" s="163"/>
      <c r="C36" s="217">
        <v>84</v>
      </c>
      <c r="D36" s="79" t="s">
        <v>296</v>
      </c>
      <c r="E36" s="81" t="s">
        <v>277</v>
      </c>
      <c r="F36" s="230">
        <v>30</v>
      </c>
      <c r="G36" s="231" t="s">
        <v>276</v>
      </c>
      <c r="H36" s="232">
        <f t="shared" si="0"/>
        <v>6.87</v>
      </c>
      <c r="I36" s="422" t="s">
        <v>476</v>
      </c>
      <c r="J36" s="422" t="s">
        <v>491</v>
      </c>
      <c r="K36" s="233">
        <f t="shared" si="1"/>
        <v>3.6333333334769122</v>
      </c>
      <c r="L36" s="234">
        <f t="shared" si="2"/>
        <v>218</v>
      </c>
      <c r="M36" s="235" t="s">
        <v>441</v>
      </c>
      <c r="N36" s="235" t="s">
        <v>443</v>
      </c>
      <c r="O36" s="236"/>
      <c r="P36" s="235" t="s">
        <v>443</v>
      </c>
      <c r="Q36" s="108">
        <f t="shared" si="3"/>
        <v>6</v>
      </c>
      <c r="R36" s="237" t="str">
        <f t="shared" si="4"/>
        <v>--</v>
      </c>
      <c r="S36" s="238" t="str">
        <f t="shared" si="5"/>
        <v>--</v>
      </c>
      <c r="T36" s="239">
        <f t="shared" si="6"/>
        <v>41.22</v>
      </c>
      <c r="U36" s="240">
        <f t="shared" si="7"/>
        <v>149.62859999999998</v>
      </c>
      <c r="V36" s="241" t="str">
        <f t="shared" si="8"/>
        <v>--</v>
      </c>
      <c r="W36" s="242" t="str">
        <f t="shared" si="9"/>
        <v>--</v>
      </c>
      <c r="X36" s="243" t="str">
        <f t="shared" si="10"/>
        <v>--</v>
      </c>
      <c r="Y36" s="244" t="str">
        <f t="shared" si="11"/>
        <v>--</v>
      </c>
      <c r="Z36" s="235" t="s">
        <v>442</v>
      </c>
      <c r="AA36" s="245">
        <f t="shared" si="12"/>
        <v>190.84859999999998</v>
      </c>
      <c r="AB36" s="164"/>
      <c r="AC36" s="1">
        <v>164677</v>
      </c>
    </row>
    <row r="37" spans="2:29" s="1" customFormat="1" ht="16.5" customHeight="1">
      <c r="B37" s="163"/>
      <c r="C37" s="217">
        <v>85</v>
      </c>
      <c r="D37" s="79" t="s">
        <v>296</v>
      </c>
      <c r="E37" s="81" t="s">
        <v>277</v>
      </c>
      <c r="F37" s="230">
        <v>30</v>
      </c>
      <c r="G37" s="231" t="s">
        <v>276</v>
      </c>
      <c r="H37" s="232">
        <f t="shared" si="0"/>
        <v>6.87</v>
      </c>
      <c r="I37" s="422" t="s">
        <v>494</v>
      </c>
      <c r="J37" s="422" t="s">
        <v>495</v>
      </c>
      <c r="K37" s="233">
        <f t="shared" si="1"/>
        <v>0.3666666666395031</v>
      </c>
      <c r="L37" s="234">
        <f t="shared" si="2"/>
        <v>22</v>
      </c>
      <c r="M37" s="235" t="s">
        <v>441</v>
      </c>
      <c r="N37" s="235" t="s">
        <v>443</v>
      </c>
      <c r="O37" s="236"/>
      <c r="P37" s="235" t="s">
        <v>442</v>
      </c>
      <c r="Q37" s="108">
        <f t="shared" si="3"/>
        <v>60</v>
      </c>
      <c r="R37" s="237" t="str">
        <f t="shared" si="4"/>
        <v>--</v>
      </c>
      <c r="S37" s="238" t="str">
        <f t="shared" si="5"/>
        <v>--</v>
      </c>
      <c r="T37" s="239">
        <f t="shared" si="6"/>
        <v>412.2</v>
      </c>
      <c r="U37" s="240">
        <f t="shared" si="7"/>
        <v>152.51399999999998</v>
      </c>
      <c r="V37" s="241" t="str">
        <f t="shared" si="8"/>
        <v>--</v>
      </c>
      <c r="W37" s="242" t="str">
        <f t="shared" si="9"/>
        <v>--</v>
      </c>
      <c r="X37" s="243" t="str">
        <f t="shared" si="10"/>
        <v>--</v>
      </c>
      <c r="Y37" s="244" t="str">
        <f t="shared" si="11"/>
        <v>--</v>
      </c>
      <c r="Z37" s="235" t="s">
        <v>442</v>
      </c>
      <c r="AA37" s="245">
        <f t="shared" si="12"/>
        <v>564.7139999999999</v>
      </c>
      <c r="AB37" s="164"/>
      <c r="AC37" s="1">
        <v>164864</v>
      </c>
    </row>
    <row r="38" spans="2:29" s="1" customFormat="1" ht="16.5" customHeight="1">
      <c r="B38" s="163"/>
      <c r="C38" s="217">
        <v>86</v>
      </c>
      <c r="D38" s="79" t="s">
        <v>278</v>
      </c>
      <c r="E38" s="81" t="s">
        <v>273</v>
      </c>
      <c r="F38" s="230">
        <v>15</v>
      </c>
      <c r="G38" s="231" t="s">
        <v>276</v>
      </c>
      <c r="H38" s="232">
        <f t="shared" si="0"/>
        <v>3.435</v>
      </c>
      <c r="I38" s="422" t="s">
        <v>504</v>
      </c>
      <c r="J38" s="422" t="s">
        <v>505</v>
      </c>
      <c r="K38" s="233">
        <f t="shared" si="1"/>
        <v>4.4500000000116415</v>
      </c>
      <c r="L38" s="234">
        <f t="shared" si="2"/>
        <v>267</v>
      </c>
      <c r="M38" s="235" t="s">
        <v>444</v>
      </c>
      <c r="N38" s="235" t="s">
        <v>221</v>
      </c>
      <c r="O38" s="236"/>
      <c r="P38" s="235" t="s">
        <v>443</v>
      </c>
      <c r="Q38" s="108">
        <f t="shared" si="3"/>
        <v>0.6000000000000001</v>
      </c>
      <c r="R38" s="237">
        <f t="shared" si="4"/>
        <v>9.171450000000002</v>
      </c>
      <c r="S38" s="238" t="str">
        <f t="shared" si="5"/>
        <v>--</v>
      </c>
      <c r="T38" s="239" t="str">
        <f t="shared" si="6"/>
        <v>--</v>
      </c>
      <c r="U38" s="240" t="str">
        <f t="shared" si="7"/>
        <v>--</v>
      </c>
      <c r="V38" s="241" t="str">
        <f t="shared" si="8"/>
        <v>--</v>
      </c>
      <c r="W38" s="242" t="str">
        <f t="shared" si="9"/>
        <v>--</v>
      </c>
      <c r="X38" s="243" t="str">
        <f t="shared" si="10"/>
        <v>--</v>
      </c>
      <c r="Y38" s="244" t="str">
        <f t="shared" si="11"/>
        <v>--</v>
      </c>
      <c r="Z38" s="235" t="s">
        <v>442</v>
      </c>
      <c r="AA38" s="245">
        <f t="shared" si="12"/>
        <v>9.171450000000002</v>
      </c>
      <c r="AB38" s="164"/>
      <c r="AC38" s="1">
        <v>164873</v>
      </c>
    </row>
    <row r="39" spans="2:29" s="1" customFormat="1" ht="16.5" customHeight="1">
      <c r="B39" s="163"/>
      <c r="C39" s="217">
        <v>87</v>
      </c>
      <c r="D39" s="79" t="s">
        <v>278</v>
      </c>
      <c r="E39" s="81" t="s">
        <v>273</v>
      </c>
      <c r="F39" s="230">
        <v>15</v>
      </c>
      <c r="G39" s="231" t="s">
        <v>276</v>
      </c>
      <c r="H39" s="232">
        <f t="shared" si="0"/>
        <v>3.435</v>
      </c>
      <c r="I39" s="422" t="s">
        <v>508</v>
      </c>
      <c r="J39" s="422" t="s">
        <v>509</v>
      </c>
      <c r="K39" s="233">
        <f t="shared" si="1"/>
        <v>6.550000000046566</v>
      </c>
      <c r="L39" s="234">
        <f t="shared" si="2"/>
        <v>393</v>
      </c>
      <c r="M39" s="235" t="s">
        <v>444</v>
      </c>
      <c r="N39" s="235" t="s">
        <v>221</v>
      </c>
      <c r="O39" s="236"/>
      <c r="P39" s="235" t="s">
        <v>443</v>
      </c>
      <c r="Q39" s="108">
        <f t="shared" si="3"/>
        <v>0.6000000000000001</v>
      </c>
      <c r="R39" s="237">
        <f t="shared" si="4"/>
        <v>13.499550000000003</v>
      </c>
      <c r="S39" s="238" t="str">
        <f t="shared" si="5"/>
        <v>--</v>
      </c>
      <c r="T39" s="239" t="str">
        <f t="shared" si="6"/>
        <v>--</v>
      </c>
      <c r="U39" s="240" t="str">
        <f t="shared" si="7"/>
        <v>--</v>
      </c>
      <c r="V39" s="241" t="str">
        <f t="shared" si="8"/>
        <v>--</v>
      </c>
      <c r="W39" s="242" t="str">
        <f t="shared" si="9"/>
        <v>--</v>
      </c>
      <c r="X39" s="243" t="str">
        <f t="shared" si="10"/>
        <v>--</v>
      </c>
      <c r="Y39" s="244" t="str">
        <f t="shared" si="11"/>
        <v>--</v>
      </c>
      <c r="Z39" s="235" t="s">
        <v>442</v>
      </c>
      <c r="AA39" s="245">
        <f t="shared" si="12"/>
        <v>13.499550000000003</v>
      </c>
      <c r="AB39" s="164"/>
      <c r="AC39" s="1">
        <v>164875</v>
      </c>
    </row>
    <row r="40" spans="2:29" s="1" customFormat="1" ht="16.5" customHeight="1">
      <c r="B40" s="163"/>
      <c r="C40" s="217">
        <v>88</v>
      </c>
      <c r="D40" s="79" t="s">
        <v>294</v>
      </c>
      <c r="E40" s="81" t="s">
        <v>275</v>
      </c>
      <c r="F40" s="230">
        <v>15</v>
      </c>
      <c r="G40" s="231" t="s">
        <v>276</v>
      </c>
      <c r="H40" s="232">
        <f t="shared" si="0"/>
        <v>3.435</v>
      </c>
      <c r="I40" s="422" t="s">
        <v>524</v>
      </c>
      <c r="J40" s="422" t="s">
        <v>525</v>
      </c>
      <c r="K40" s="233">
        <f t="shared" si="1"/>
        <v>1.966666666790843</v>
      </c>
      <c r="L40" s="234">
        <f t="shared" si="2"/>
        <v>118</v>
      </c>
      <c r="M40" s="235" t="s">
        <v>225</v>
      </c>
      <c r="N40" s="235" t="s">
        <v>221</v>
      </c>
      <c r="O40" s="236">
        <v>40</v>
      </c>
      <c r="P40" s="235" t="s">
        <v>443</v>
      </c>
      <c r="Q40" s="108">
        <f t="shared" si="3"/>
        <v>0.6000000000000001</v>
      </c>
      <c r="R40" s="237" t="str">
        <f t="shared" si="4"/>
        <v>--</v>
      </c>
      <c r="S40" s="238">
        <f t="shared" si="5"/>
        <v>1.624068</v>
      </c>
      <c r="T40" s="239" t="str">
        <f t="shared" si="6"/>
        <v>--</v>
      </c>
      <c r="U40" s="240" t="str">
        <f t="shared" si="7"/>
        <v>--</v>
      </c>
      <c r="V40" s="241" t="str">
        <f t="shared" si="8"/>
        <v>--</v>
      </c>
      <c r="W40" s="242" t="str">
        <f t="shared" si="9"/>
        <v>--</v>
      </c>
      <c r="X40" s="243" t="str">
        <f t="shared" si="10"/>
        <v>--</v>
      </c>
      <c r="Y40" s="244" t="str">
        <f t="shared" si="11"/>
        <v>--</v>
      </c>
      <c r="Z40" s="235" t="s">
        <v>442</v>
      </c>
      <c r="AA40" s="245">
        <f t="shared" si="12"/>
        <v>1.624068</v>
      </c>
      <c r="AB40" s="164"/>
      <c r="AC40" s="1">
        <v>164951</v>
      </c>
    </row>
    <row r="41" spans="2:29" s="1" customFormat="1" ht="16.5" customHeight="1">
      <c r="B41" s="163"/>
      <c r="C41" s="217">
        <v>89</v>
      </c>
      <c r="D41" s="79" t="s">
        <v>294</v>
      </c>
      <c r="E41" s="81" t="s">
        <v>277</v>
      </c>
      <c r="F41" s="230">
        <v>15</v>
      </c>
      <c r="G41" s="231" t="s">
        <v>276</v>
      </c>
      <c r="H41" s="232">
        <f t="shared" si="0"/>
        <v>3.435</v>
      </c>
      <c r="I41" s="422" t="s">
        <v>526</v>
      </c>
      <c r="J41" s="422" t="s">
        <v>527</v>
      </c>
      <c r="K41" s="233">
        <f t="shared" si="1"/>
        <v>2.533333333209157</v>
      </c>
      <c r="L41" s="234">
        <f t="shared" si="2"/>
        <v>152</v>
      </c>
      <c r="M41" s="235" t="s">
        <v>225</v>
      </c>
      <c r="N41" s="235" t="s">
        <v>221</v>
      </c>
      <c r="O41" s="236">
        <v>40</v>
      </c>
      <c r="P41" s="235" t="s">
        <v>443</v>
      </c>
      <c r="Q41" s="108">
        <f t="shared" si="3"/>
        <v>0.6000000000000001</v>
      </c>
      <c r="R41" s="237" t="str">
        <f t="shared" si="4"/>
        <v>--</v>
      </c>
      <c r="S41" s="238">
        <f t="shared" si="5"/>
        <v>2.085732</v>
      </c>
      <c r="T41" s="239" t="str">
        <f t="shared" si="6"/>
        <v>--</v>
      </c>
      <c r="U41" s="240" t="str">
        <f t="shared" si="7"/>
        <v>--</v>
      </c>
      <c r="V41" s="241" t="str">
        <f t="shared" si="8"/>
        <v>--</v>
      </c>
      <c r="W41" s="242" t="str">
        <f t="shared" si="9"/>
        <v>--</v>
      </c>
      <c r="X41" s="243" t="str">
        <f t="shared" si="10"/>
        <v>--</v>
      </c>
      <c r="Y41" s="244" t="str">
        <f t="shared" si="11"/>
        <v>--</v>
      </c>
      <c r="Z41" s="235" t="s">
        <v>442</v>
      </c>
      <c r="AA41" s="245">
        <f t="shared" si="12"/>
        <v>2.085732</v>
      </c>
      <c r="AB41" s="164"/>
      <c r="AC41" s="1">
        <v>164950</v>
      </c>
    </row>
    <row r="42" spans="2:29" s="1" customFormat="1" ht="16.5" customHeight="1">
      <c r="B42" s="163"/>
      <c r="C42" s="217">
        <v>90</v>
      </c>
      <c r="D42" s="79" t="s">
        <v>294</v>
      </c>
      <c r="E42" s="81" t="s">
        <v>277</v>
      </c>
      <c r="F42" s="230">
        <v>15</v>
      </c>
      <c r="G42" s="231" t="s">
        <v>276</v>
      </c>
      <c r="H42" s="232">
        <f t="shared" si="0"/>
        <v>3.435</v>
      </c>
      <c r="I42" s="422" t="s">
        <v>534</v>
      </c>
      <c r="J42" s="422" t="s">
        <v>535</v>
      </c>
      <c r="K42" s="233">
        <f t="shared" si="1"/>
        <v>4.016666666662786</v>
      </c>
      <c r="L42" s="234">
        <f t="shared" si="2"/>
        <v>241</v>
      </c>
      <c r="M42" s="235" t="s">
        <v>225</v>
      </c>
      <c r="N42" s="235" t="s">
        <v>221</v>
      </c>
      <c r="O42" s="236">
        <v>60</v>
      </c>
      <c r="P42" s="235" t="s">
        <v>443</v>
      </c>
      <c r="Q42" s="108">
        <f t="shared" si="3"/>
        <v>0.6000000000000001</v>
      </c>
      <c r="R42" s="237" t="str">
        <f t="shared" si="4"/>
        <v>--</v>
      </c>
      <c r="S42" s="238">
        <f t="shared" si="5"/>
        <v>4.971132000000001</v>
      </c>
      <c r="T42" s="239" t="str">
        <f t="shared" si="6"/>
        <v>--</v>
      </c>
      <c r="U42" s="240" t="str">
        <f t="shared" si="7"/>
        <v>--</v>
      </c>
      <c r="V42" s="241" t="str">
        <f t="shared" si="8"/>
        <v>--</v>
      </c>
      <c r="W42" s="242" t="str">
        <f t="shared" si="9"/>
        <v>--</v>
      </c>
      <c r="X42" s="243" t="str">
        <f t="shared" si="10"/>
        <v>--</v>
      </c>
      <c r="Y42" s="244" t="str">
        <f t="shared" si="11"/>
        <v>--</v>
      </c>
      <c r="Z42" s="235" t="s">
        <v>442</v>
      </c>
      <c r="AA42" s="245">
        <f t="shared" si="12"/>
        <v>4.971132000000001</v>
      </c>
      <c r="AB42" s="164"/>
      <c r="AC42" s="1">
        <v>164946</v>
      </c>
    </row>
    <row r="43" spans="2:29" s="1" customFormat="1" ht="16.5" customHeight="1">
      <c r="B43" s="163"/>
      <c r="C43" s="217">
        <v>91</v>
      </c>
      <c r="D43" s="79" t="s">
        <v>296</v>
      </c>
      <c r="E43" s="81" t="s">
        <v>277</v>
      </c>
      <c r="F43" s="230">
        <v>30</v>
      </c>
      <c r="G43" s="231" t="s">
        <v>276</v>
      </c>
      <c r="H43" s="232">
        <f t="shared" si="0"/>
        <v>6.87</v>
      </c>
      <c r="I43" s="422" t="s">
        <v>538</v>
      </c>
      <c r="J43" s="422" t="s">
        <v>539</v>
      </c>
      <c r="K43" s="233">
        <f t="shared" si="1"/>
        <v>10.38333333330229</v>
      </c>
      <c r="L43" s="234">
        <f t="shared" si="2"/>
        <v>623</v>
      </c>
      <c r="M43" s="235" t="s">
        <v>444</v>
      </c>
      <c r="N43" s="235" t="s">
        <v>221</v>
      </c>
      <c r="O43" s="236"/>
      <c r="P43" s="235" t="s">
        <v>443</v>
      </c>
      <c r="Q43" s="108">
        <f t="shared" si="3"/>
        <v>0.6000000000000001</v>
      </c>
      <c r="R43" s="237">
        <f t="shared" si="4"/>
        <v>42.78636000000001</v>
      </c>
      <c r="S43" s="238" t="str">
        <f t="shared" si="5"/>
        <v>--</v>
      </c>
      <c r="T43" s="239" t="str">
        <f t="shared" si="6"/>
        <v>--</v>
      </c>
      <c r="U43" s="240" t="str">
        <f t="shared" si="7"/>
        <v>--</v>
      </c>
      <c r="V43" s="241" t="str">
        <f t="shared" si="8"/>
        <v>--</v>
      </c>
      <c r="W43" s="242" t="str">
        <f t="shared" si="9"/>
        <v>--</v>
      </c>
      <c r="X43" s="243" t="str">
        <f t="shared" si="10"/>
        <v>--</v>
      </c>
      <c r="Y43" s="244" t="str">
        <f t="shared" si="11"/>
        <v>--</v>
      </c>
      <c r="Z43" s="235" t="s">
        <v>442</v>
      </c>
      <c r="AA43" s="245">
        <f t="shared" si="12"/>
        <v>42.78636000000001</v>
      </c>
      <c r="AB43" s="164"/>
      <c r="AC43" s="1">
        <v>164944</v>
      </c>
    </row>
    <row r="44" spans="2:29" s="1" customFormat="1" ht="16.5" customHeight="1">
      <c r="B44" s="163"/>
      <c r="C44" s="217">
        <v>92</v>
      </c>
      <c r="D44" s="79" t="s">
        <v>297</v>
      </c>
      <c r="E44" s="81" t="s">
        <v>277</v>
      </c>
      <c r="F44" s="230">
        <v>5</v>
      </c>
      <c r="G44" s="231" t="s">
        <v>287</v>
      </c>
      <c r="H44" s="232">
        <f t="shared" si="0"/>
        <v>1.145</v>
      </c>
      <c r="I44" s="422" t="s">
        <v>550</v>
      </c>
      <c r="J44" s="422" t="s">
        <v>551</v>
      </c>
      <c r="K44" s="233">
        <f t="shared" si="1"/>
        <v>3.933333333407063</v>
      </c>
      <c r="L44" s="234">
        <f t="shared" si="2"/>
        <v>236</v>
      </c>
      <c r="M44" s="235" t="s">
        <v>444</v>
      </c>
      <c r="N44" s="235" t="s">
        <v>221</v>
      </c>
      <c r="O44" s="236"/>
      <c r="P44" s="235" t="s">
        <v>443</v>
      </c>
      <c r="Q44" s="108">
        <f t="shared" si="3"/>
        <v>0.6000000000000001</v>
      </c>
      <c r="R44" s="237">
        <f t="shared" si="4"/>
        <v>2.699910000000001</v>
      </c>
      <c r="S44" s="238" t="str">
        <f t="shared" si="5"/>
        <v>--</v>
      </c>
      <c r="T44" s="239" t="str">
        <f t="shared" si="6"/>
        <v>--</v>
      </c>
      <c r="U44" s="240" t="str">
        <f t="shared" si="7"/>
        <v>--</v>
      </c>
      <c r="V44" s="241" t="str">
        <f t="shared" si="8"/>
        <v>--</v>
      </c>
      <c r="W44" s="242" t="str">
        <f t="shared" si="9"/>
        <v>--</v>
      </c>
      <c r="X44" s="243" t="str">
        <f t="shared" si="10"/>
        <v>--</v>
      </c>
      <c r="Y44" s="244" t="str">
        <f t="shared" si="11"/>
        <v>--</v>
      </c>
      <c r="Z44" s="235" t="s">
        <v>442</v>
      </c>
      <c r="AA44" s="245">
        <f t="shared" si="12"/>
        <v>2.699910000000001</v>
      </c>
      <c r="AB44" s="164"/>
      <c r="AC44" s="1">
        <v>165089</v>
      </c>
    </row>
    <row r="45" spans="2:29" s="1" customFormat="1" ht="16.5" customHeight="1">
      <c r="B45" s="163"/>
      <c r="C45" s="217">
        <v>93</v>
      </c>
      <c r="D45" s="79" t="s">
        <v>297</v>
      </c>
      <c r="E45" s="81" t="s">
        <v>275</v>
      </c>
      <c r="F45" s="230">
        <v>5</v>
      </c>
      <c r="G45" s="231" t="s">
        <v>287</v>
      </c>
      <c r="H45" s="232">
        <f t="shared" si="0"/>
        <v>1.145</v>
      </c>
      <c r="I45" s="422" t="s">
        <v>550</v>
      </c>
      <c r="J45" s="422" t="s">
        <v>551</v>
      </c>
      <c r="K45" s="233">
        <f t="shared" si="1"/>
        <v>3.933333333407063</v>
      </c>
      <c r="L45" s="234">
        <f t="shared" si="2"/>
        <v>236</v>
      </c>
      <c r="M45" s="235" t="s">
        <v>444</v>
      </c>
      <c r="N45" s="235" t="s">
        <v>221</v>
      </c>
      <c r="O45" s="236"/>
      <c r="P45" s="235" t="s">
        <v>443</v>
      </c>
      <c r="Q45" s="108">
        <f t="shared" si="3"/>
        <v>0.6000000000000001</v>
      </c>
      <c r="R45" s="237">
        <f t="shared" si="4"/>
        <v>2.699910000000001</v>
      </c>
      <c r="S45" s="238" t="str">
        <f t="shared" si="5"/>
        <v>--</v>
      </c>
      <c r="T45" s="239" t="str">
        <f t="shared" si="6"/>
        <v>--</v>
      </c>
      <c r="U45" s="240" t="str">
        <f t="shared" si="7"/>
        <v>--</v>
      </c>
      <c r="V45" s="241" t="str">
        <f t="shared" si="8"/>
        <v>--</v>
      </c>
      <c r="W45" s="242" t="str">
        <f t="shared" si="9"/>
        <v>--</v>
      </c>
      <c r="X45" s="243" t="str">
        <f t="shared" si="10"/>
        <v>--</v>
      </c>
      <c r="Y45" s="244" t="str">
        <f t="shared" si="11"/>
        <v>--</v>
      </c>
      <c r="Z45" s="235" t="s">
        <v>442</v>
      </c>
      <c r="AA45" s="245">
        <f t="shared" si="12"/>
        <v>2.699910000000001</v>
      </c>
      <c r="AB45" s="164"/>
      <c r="AC45" s="1">
        <v>165088</v>
      </c>
    </row>
    <row r="46" spans="2:29" s="1" customFormat="1" ht="16.5" customHeight="1">
      <c r="B46" s="163"/>
      <c r="C46" s="217">
        <v>94</v>
      </c>
      <c r="D46" s="79" t="s">
        <v>295</v>
      </c>
      <c r="E46" s="81" t="s">
        <v>275</v>
      </c>
      <c r="F46" s="230">
        <v>15</v>
      </c>
      <c r="G46" s="231" t="s">
        <v>276</v>
      </c>
      <c r="H46" s="232">
        <f t="shared" si="0"/>
        <v>3.435</v>
      </c>
      <c r="I46" s="422" t="s">
        <v>554</v>
      </c>
      <c r="J46" s="422" t="s">
        <v>555</v>
      </c>
      <c r="K46" s="233">
        <f t="shared" si="1"/>
        <v>0.6666666667442769</v>
      </c>
      <c r="L46" s="234">
        <f t="shared" si="2"/>
        <v>40</v>
      </c>
      <c r="M46" s="235" t="s">
        <v>441</v>
      </c>
      <c r="N46" s="235" t="s">
        <v>443</v>
      </c>
      <c r="O46" s="236"/>
      <c r="P46" s="235" t="s">
        <v>442</v>
      </c>
      <c r="Q46" s="108">
        <f t="shared" si="3"/>
        <v>60</v>
      </c>
      <c r="R46" s="237" t="str">
        <f t="shared" si="4"/>
        <v>--</v>
      </c>
      <c r="S46" s="238" t="str">
        <f t="shared" si="5"/>
        <v>--</v>
      </c>
      <c r="T46" s="239">
        <f t="shared" si="6"/>
        <v>206.1</v>
      </c>
      <c r="U46" s="240">
        <f t="shared" si="7"/>
        <v>138.08700000000002</v>
      </c>
      <c r="V46" s="241" t="str">
        <f t="shared" si="8"/>
        <v>--</v>
      </c>
      <c r="W46" s="242" t="str">
        <f t="shared" si="9"/>
        <v>--</v>
      </c>
      <c r="X46" s="243" t="str">
        <f t="shared" si="10"/>
        <v>--</v>
      </c>
      <c r="Y46" s="244" t="str">
        <f t="shared" si="11"/>
        <v>--</v>
      </c>
      <c r="Z46" s="235" t="s">
        <v>442</v>
      </c>
      <c r="AA46" s="245">
        <f t="shared" si="12"/>
        <v>344.187</v>
      </c>
      <c r="AB46" s="164"/>
      <c r="AC46" s="1">
        <v>165098</v>
      </c>
    </row>
    <row r="47" spans="2:29" s="1" customFormat="1" ht="16.5" customHeight="1">
      <c r="B47" s="163"/>
      <c r="C47" s="217">
        <v>95</v>
      </c>
      <c r="D47" s="79" t="s">
        <v>295</v>
      </c>
      <c r="E47" s="81" t="s">
        <v>275</v>
      </c>
      <c r="F47" s="230">
        <v>15</v>
      </c>
      <c r="G47" s="231" t="s">
        <v>276</v>
      </c>
      <c r="H47" s="232">
        <f t="shared" si="0"/>
        <v>3.435</v>
      </c>
      <c r="I47" s="422" t="s">
        <v>555</v>
      </c>
      <c r="J47" s="422" t="s">
        <v>556</v>
      </c>
      <c r="K47" s="233">
        <f t="shared" si="1"/>
        <v>6.399999999906868</v>
      </c>
      <c r="L47" s="234">
        <f t="shared" si="2"/>
        <v>384</v>
      </c>
      <c r="M47" s="235" t="s">
        <v>226</v>
      </c>
      <c r="N47" s="235" t="s">
        <v>443</v>
      </c>
      <c r="O47" s="236">
        <v>40</v>
      </c>
      <c r="P47" s="235" t="s">
        <v>443</v>
      </c>
      <c r="Q47" s="108">
        <f t="shared" si="3"/>
        <v>6</v>
      </c>
      <c r="R47" s="237" t="str">
        <f t="shared" si="4"/>
        <v>--</v>
      </c>
      <c r="S47" s="238" t="str">
        <f t="shared" si="5"/>
        <v>--</v>
      </c>
      <c r="T47" s="239" t="str">
        <f t="shared" si="6"/>
        <v>--</v>
      </c>
      <c r="U47" s="240" t="str">
        <f t="shared" si="7"/>
        <v>--</v>
      </c>
      <c r="V47" s="241">
        <f t="shared" si="8"/>
        <v>8.244</v>
      </c>
      <c r="W47" s="242">
        <f t="shared" si="9"/>
        <v>52.7616</v>
      </c>
      <c r="X47" s="243" t="str">
        <f t="shared" si="10"/>
        <v>--</v>
      </c>
      <c r="Y47" s="244" t="str">
        <f t="shared" si="11"/>
        <v>--</v>
      </c>
      <c r="Z47" s="235" t="s">
        <v>442</v>
      </c>
      <c r="AA47" s="245">
        <f t="shared" si="12"/>
        <v>61.0056</v>
      </c>
      <c r="AB47" s="164"/>
      <c r="AC47" s="1">
        <v>165100</v>
      </c>
    </row>
    <row r="48" spans="2:28" s="1" customFormat="1" ht="16.5" customHeight="1" thickBot="1">
      <c r="B48" s="163"/>
      <c r="C48" s="330"/>
      <c r="D48" s="330"/>
      <c r="E48" s="330"/>
      <c r="F48" s="330"/>
      <c r="G48" s="330"/>
      <c r="H48" s="248"/>
      <c r="I48" s="424"/>
      <c r="J48" s="424"/>
      <c r="K48" s="247"/>
      <c r="L48" s="247"/>
      <c r="M48" s="330"/>
      <c r="N48" s="330"/>
      <c r="O48" s="330"/>
      <c r="P48" s="330"/>
      <c r="Q48" s="331"/>
      <c r="R48" s="332"/>
      <c r="S48" s="333"/>
      <c r="T48" s="334"/>
      <c r="U48" s="335"/>
      <c r="V48" s="336"/>
      <c r="W48" s="337"/>
      <c r="X48" s="338"/>
      <c r="Y48" s="339"/>
      <c r="Z48" s="330"/>
      <c r="AA48" s="249"/>
      <c r="AB48" s="164"/>
    </row>
    <row r="49" spans="2:28" s="1" customFormat="1" ht="16.5" customHeight="1" thickBot="1" thickTop="1">
      <c r="B49" s="163"/>
      <c r="C49" s="117" t="s">
        <v>409</v>
      </c>
      <c r="D49" s="118" t="s">
        <v>383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50">
        <f>SUM(R20:R48)</f>
        <v>550.3076100000002</v>
      </c>
      <c r="S49" s="251">
        <f>SUM(S20:S48)</f>
        <v>8.680932000000002</v>
      </c>
      <c r="T49" s="252">
        <f>SUM(T20:T48)</f>
        <v>1690.02</v>
      </c>
      <c r="U49" s="253">
        <f>SUM(U22:U48)</f>
        <v>5225.8716</v>
      </c>
      <c r="V49" s="254">
        <f>SUM(V20:V48)</f>
        <v>8.244</v>
      </c>
      <c r="W49" s="254">
        <f>SUM(W22:W48)</f>
        <v>52.7616</v>
      </c>
      <c r="X49" s="255">
        <f>SUM(X20:X48)</f>
        <v>6713.0892</v>
      </c>
      <c r="Y49" s="256">
        <f>SUM(Y22:Y48)</f>
        <v>0</v>
      </c>
      <c r="Z49" s="257"/>
      <c r="AA49" s="258">
        <f>ROUND(SUM(AA20:AA48),2)</f>
        <v>14248.97</v>
      </c>
      <c r="AB49" s="164"/>
    </row>
    <row r="50" spans="2:28" s="132" customFormat="1" ht="9.75" thickTop="1">
      <c r="B50" s="259"/>
      <c r="C50" s="134"/>
      <c r="D50" s="135" t="s">
        <v>384</v>
      </c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1"/>
      <c r="S50" s="261"/>
      <c r="T50" s="261"/>
      <c r="U50" s="261"/>
      <c r="V50" s="261"/>
      <c r="W50" s="261"/>
      <c r="X50" s="261"/>
      <c r="Y50" s="261"/>
      <c r="Z50" s="260"/>
      <c r="AA50" s="262"/>
      <c r="AB50" s="263"/>
    </row>
    <row r="51" spans="2:28" s="1" customFormat="1" ht="16.5" customHeight="1" thickBot="1">
      <c r="B51" s="264"/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6"/>
    </row>
    <row r="52" spans="2:28" ht="16.5" customHeight="1" thickTop="1"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8"/>
    </row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</sheetData>
  <printOptions/>
  <pageMargins left="0.5905511811023623" right="0.1968503937007874" top="0.7874015748031497" bottom="0.7874015748031497" header="0.5118110236220472" footer="0.5118110236220472"/>
  <pageSetup fitToHeight="1" fitToWidth="1" horizontalDpi="300" verticalDpi="300" orientation="landscape" paperSize="9" scale="5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AC49"/>
  <sheetViews>
    <sheetView zoomScale="75" zoomScaleNormal="75" workbookViewId="0" topLeftCell="D7">
      <selection activeCell="G17" sqref="G17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30.7109375" style="5" customWidth="1"/>
    <col min="5" max="5" width="25.7109375" style="5" customWidth="1"/>
    <col min="6" max="6" width="7.28125" style="5" customWidth="1"/>
    <col min="7" max="7" width="12.00390625" style="5" customWidth="1"/>
    <col min="8" max="8" width="13.28125" style="5" hidden="1" customWidth="1"/>
    <col min="9" max="10" width="15.7109375" style="5" customWidth="1"/>
    <col min="11" max="13" width="9.7109375" style="5" customWidth="1"/>
    <col min="14" max="16" width="7.7109375" style="5" customWidth="1"/>
    <col min="17" max="17" width="13.28125" style="5" hidden="1" customWidth="1"/>
    <col min="18" max="19" width="14.57421875" style="5" hidden="1" customWidth="1"/>
    <col min="20" max="20" width="16.28125" style="5" hidden="1" customWidth="1"/>
    <col min="21" max="21" width="16.8515625" style="5" hidden="1" customWidth="1"/>
    <col min="22" max="22" width="16.28125" style="5" hidden="1" customWidth="1"/>
    <col min="23" max="25" width="16.8515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16384" width="11.421875" style="5" customWidth="1"/>
  </cols>
  <sheetData>
    <row r="1" spans="2:28" s="3" customFormat="1" ht="32.25" customHeight="1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327"/>
    </row>
    <row r="2" spans="2:28" s="3" customFormat="1" ht="26.25">
      <c r="B2" s="16" t="str">
        <f>'tot-0603'!B2</f>
        <v>ANEXO IV a la Resolución E.N.R.E.  N°                    /2008</v>
      </c>
      <c r="C2" s="150"/>
      <c r="D2" s="150"/>
      <c r="E2" s="4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2:28" s="1" customFormat="1" ht="12" customHeight="1">
      <c r="B3" s="17"/>
      <c r="C3" s="151"/>
      <c r="D3" s="151"/>
      <c r="E3" s="6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</row>
    <row r="4" spans="1:28" s="9" customFormat="1" ht="11.25">
      <c r="A4" s="8" t="s">
        <v>355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</row>
    <row r="5" spans="1:28" s="9" customFormat="1" ht="11.25">
      <c r="A5" s="8" t="s">
        <v>356</v>
      </c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</row>
    <row r="6" spans="2:28" s="1" customFormat="1" ht="16.5" customHeight="1" thickBot="1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</row>
    <row r="7" spans="2:28" s="1" customFormat="1" ht="16.5" customHeight="1" thickTop="1"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/>
    </row>
    <row r="8" spans="2:28" s="22" customFormat="1" ht="20.25">
      <c r="B8" s="158"/>
      <c r="C8" s="159"/>
      <c r="D8" s="160" t="s">
        <v>357</v>
      </c>
      <c r="F8" s="159"/>
      <c r="G8" s="161"/>
      <c r="H8" s="161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62"/>
    </row>
    <row r="9" spans="2:28" s="1" customFormat="1" ht="16.5" customHeight="1">
      <c r="B9" s="163"/>
      <c r="C9" s="2"/>
      <c r="D9" s="2"/>
      <c r="E9" s="2"/>
      <c r="F9" s="2"/>
      <c r="G9" s="15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64"/>
    </row>
    <row r="10" spans="2:28" s="22" customFormat="1" ht="20.25">
      <c r="B10" s="158"/>
      <c r="C10" s="159"/>
      <c r="D10" s="160" t="s">
        <v>385</v>
      </c>
      <c r="E10" s="159"/>
      <c r="F10" s="159"/>
      <c r="G10" s="161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62"/>
    </row>
    <row r="11" spans="2:28" s="1" customFormat="1" ht="16.5" customHeight="1">
      <c r="B11" s="163"/>
      <c r="C11" s="2"/>
      <c r="D11" s="165"/>
      <c r="E11" s="2"/>
      <c r="F11" s="2"/>
      <c r="G11" s="15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64"/>
    </row>
    <row r="12" spans="2:28" s="22" customFormat="1" ht="20.25">
      <c r="B12" s="158"/>
      <c r="C12" s="159"/>
      <c r="D12" s="166" t="s">
        <v>386</v>
      </c>
      <c r="E12" s="160"/>
      <c r="F12" s="161"/>
      <c r="G12" s="161"/>
      <c r="H12" s="167"/>
      <c r="I12" s="159"/>
      <c r="J12" s="161"/>
      <c r="K12" s="161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62"/>
    </row>
    <row r="13" spans="2:28" s="1" customFormat="1" ht="16.5" customHeight="1">
      <c r="B13" s="163"/>
      <c r="C13" s="2"/>
      <c r="D13" s="168"/>
      <c r="E13" s="168"/>
      <c r="F13" s="168"/>
      <c r="G13" s="169"/>
      <c r="H13" s="17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64"/>
    </row>
    <row r="14" spans="2:28" s="10" customFormat="1" ht="19.5">
      <c r="B14" s="171" t="str">
        <f>'tot-0603'!B14</f>
        <v>Desde el 01 al 31 de marzo de 2006</v>
      </c>
      <c r="C14" s="28"/>
      <c r="D14" s="172"/>
      <c r="E14" s="172"/>
      <c r="F14" s="172"/>
      <c r="G14" s="172"/>
      <c r="H14" s="172"/>
      <c r="I14" s="29"/>
      <c r="J14" s="29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3"/>
    </row>
    <row r="15" spans="2:28" s="1" customFormat="1" ht="16.5" customHeight="1" thickBot="1">
      <c r="B15" s="163"/>
      <c r="C15" s="2"/>
      <c r="D15" s="2"/>
      <c r="E15" s="2"/>
      <c r="F15" s="2"/>
      <c r="G15" s="174"/>
      <c r="H15" s="2"/>
      <c r="I15" s="17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64"/>
    </row>
    <row r="16" spans="2:28" s="1" customFormat="1" ht="16.5" customHeight="1" thickBot="1" thickTop="1">
      <c r="B16" s="163"/>
      <c r="C16" s="2"/>
      <c r="D16" s="176" t="s">
        <v>387</v>
      </c>
      <c r="E16" s="177"/>
      <c r="F16" s="178"/>
      <c r="G16" s="328">
        <v>0.229</v>
      </c>
      <c r="H16" s="15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64"/>
    </row>
    <row r="17" spans="2:28" s="1" customFormat="1" ht="16.5" customHeight="1" thickBot="1" thickTop="1">
      <c r="B17" s="163"/>
      <c r="C17" s="2"/>
      <c r="D17" s="179" t="s">
        <v>388</v>
      </c>
      <c r="E17" s="180"/>
      <c r="F17" s="180"/>
      <c r="G17" s="181">
        <v>60</v>
      </c>
      <c r="H17" s="182"/>
      <c r="I17" s="182" t="str">
        <f>IF(G17=60," ",IF(G17=120,"    Coeficiente duplicado por tasa de falla &gt;4 Sal. x año/100 km.","    REVISAR COEFICIENTE"))</f>
        <v> 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83"/>
      <c r="V17" s="2"/>
      <c r="W17" s="183"/>
      <c r="X17" s="183"/>
      <c r="Y17" s="183"/>
      <c r="Z17" s="183"/>
      <c r="AA17" s="183"/>
      <c r="AB17" s="164"/>
    </row>
    <row r="18" spans="2:28" s="1" customFormat="1" ht="16.5" customHeight="1" thickBot="1" thickTop="1">
      <c r="B18" s="163"/>
      <c r="C18" s="2"/>
      <c r="D18" s="2"/>
      <c r="E18" s="2"/>
      <c r="F18" s="2"/>
      <c r="G18" s="184"/>
      <c r="H18" s="2"/>
      <c r="I18" s="18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64"/>
    </row>
    <row r="19" spans="2:28" s="186" customFormat="1" ht="34.5" customHeight="1" thickBot="1" thickTop="1">
      <c r="B19" s="187"/>
      <c r="C19" s="188" t="s">
        <v>365</v>
      </c>
      <c r="D19" s="189" t="s">
        <v>389</v>
      </c>
      <c r="E19" s="190" t="s">
        <v>390</v>
      </c>
      <c r="F19" s="191" t="s">
        <v>391</v>
      </c>
      <c r="G19" s="192" t="s">
        <v>366</v>
      </c>
      <c r="H19" s="193" t="s">
        <v>368</v>
      </c>
      <c r="I19" s="190" t="s">
        <v>369</v>
      </c>
      <c r="J19" s="190" t="s">
        <v>370</v>
      </c>
      <c r="K19" s="189" t="s">
        <v>392</v>
      </c>
      <c r="L19" s="189" t="s">
        <v>393</v>
      </c>
      <c r="M19" s="50" t="s">
        <v>408</v>
      </c>
      <c r="N19" s="190" t="s">
        <v>394</v>
      </c>
      <c r="O19" s="189" t="s">
        <v>373</v>
      </c>
      <c r="P19" s="190" t="s">
        <v>395</v>
      </c>
      <c r="Q19" s="194" t="s">
        <v>396</v>
      </c>
      <c r="R19" s="195" t="s">
        <v>375</v>
      </c>
      <c r="S19" s="196" t="s">
        <v>376</v>
      </c>
      <c r="T19" s="197" t="s">
        <v>397</v>
      </c>
      <c r="U19" s="198"/>
      <c r="V19" s="199" t="s">
        <v>398</v>
      </c>
      <c r="W19" s="200"/>
      <c r="X19" s="201" t="s">
        <v>379</v>
      </c>
      <c r="Y19" s="202" t="s">
        <v>380</v>
      </c>
      <c r="Z19" s="192" t="s">
        <v>399</v>
      </c>
      <c r="AA19" s="192" t="s">
        <v>382</v>
      </c>
      <c r="AB19" s="203"/>
    </row>
    <row r="20" spans="2:28" s="1" customFormat="1" ht="16.5" customHeight="1" thickTop="1">
      <c r="B20" s="163"/>
      <c r="C20" s="204"/>
      <c r="D20" s="205" t="s">
        <v>222</v>
      </c>
      <c r="E20" s="206"/>
      <c r="F20" s="206"/>
      <c r="G20" s="206"/>
      <c r="H20" s="207"/>
      <c r="I20" s="420"/>
      <c r="J20" s="421"/>
      <c r="K20" s="208"/>
      <c r="L20" s="208"/>
      <c r="M20" s="206"/>
      <c r="N20" s="206"/>
      <c r="O20" s="206"/>
      <c r="P20" s="206"/>
      <c r="Q20" s="76"/>
      <c r="R20" s="74"/>
      <c r="S20" s="209"/>
      <c r="T20" s="210"/>
      <c r="U20" s="211"/>
      <c r="V20" s="212"/>
      <c r="W20" s="213"/>
      <c r="X20" s="214"/>
      <c r="Y20" s="215"/>
      <c r="Z20" s="206"/>
      <c r="AA20" s="216">
        <f>ROUND('TR-0603'!AA49,2)</f>
        <v>14248.97</v>
      </c>
      <c r="AB20" s="164"/>
    </row>
    <row r="21" spans="2:28" s="1" customFormat="1" ht="16.5" customHeight="1">
      <c r="B21" s="163"/>
      <c r="C21" s="217"/>
      <c r="D21" s="218"/>
      <c r="E21" s="219"/>
      <c r="F21" s="219"/>
      <c r="G21" s="219"/>
      <c r="H21" s="220"/>
      <c r="I21" s="422"/>
      <c r="J21" s="423"/>
      <c r="K21" s="221"/>
      <c r="L21" s="221"/>
      <c r="M21" s="219"/>
      <c r="N21" s="219"/>
      <c r="O21" s="219"/>
      <c r="P21" s="219"/>
      <c r="Q21" s="90"/>
      <c r="R21" s="88"/>
      <c r="S21" s="222"/>
      <c r="T21" s="223"/>
      <c r="U21" s="224"/>
      <c r="V21" s="225"/>
      <c r="W21" s="226"/>
      <c r="X21" s="227"/>
      <c r="Y21" s="228"/>
      <c r="Z21" s="219"/>
      <c r="AA21" s="229"/>
      <c r="AB21" s="164"/>
    </row>
    <row r="22" spans="2:29" s="1" customFormat="1" ht="16.5" customHeight="1">
      <c r="B22" s="163"/>
      <c r="C22" s="217">
        <v>96</v>
      </c>
      <c r="D22" s="79" t="s">
        <v>302</v>
      </c>
      <c r="E22" s="81" t="s">
        <v>283</v>
      </c>
      <c r="F22" s="230">
        <v>15</v>
      </c>
      <c r="G22" s="231" t="s">
        <v>276</v>
      </c>
      <c r="H22" s="232">
        <f aca="true" t="shared" si="0" ref="H22:H44">F22*$G$16</f>
        <v>3.435</v>
      </c>
      <c r="I22" s="422" t="s">
        <v>563</v>
      </c>
      <c r="J22" s="422" t="s">
        <v>564</v>
      </c>
      <c r="K22" s="233">
        <f aca="true" t="shared" si="1" ref="K22:K44">IF(D22="","",(J22-I22)*24)</f>
        <v>3.6000000000349246</v>
      </c>
      <c r="L22" s="234">
        <f aca="true" t="shared" si="2" ref="L22:L44">IF(D22="","",ROUND((J22-I22)*24*60,0))</f>
        <v>216</v>
      </c>
      <c r="M22" s="235" t="s">
        <v>444</v>
      </c>
      <c r="N22" s="235" t="s">
        <v>221</v>
      </c>
      <c r="O22" s="236"/>
      <c r="P22" s="235" t="s">
        <v>443</v>
      </c>
      <c r="Q22" s="108">
        <f aca="true" t="shared" si="3" ref="Q22:Q44">$G$17*IF(OR(M22="P",M22="RP"),0.1,1)*IF(P22="SI",1,0.1)</f>
        <v>0.6000000000000001</v>
      </c>
      <c r="R22" s="237">
        <f aca="true" t="shared" si="4" ref="R22:R44">IF(M22="P",H22*Q22*ROUND(L22/60,2),"--")</f>
        <v>7.419600000000002</v>
      </c>
      <c r="S22" s="238" t="str">
        <f aca="true" t="shared" si="5" ref="S22:S44">IF(M22="RP",H22*Q22*ROUND(L22/60,2)*O22/100,"--")</f>
        <v>--</v>
      </c>
      <c r="T22" s="239" t="str">
        <f aca="true" t="shared" si="6" ref="T22:T44">IF(AND(M22="F",N22="NO"),H22*Q22,"--")</f>
        <v>--</v>
      </c>
      <c r="U22" s="240" t="str">
        <f aca="true" t="shared" si="7" ref="U22:U44">IF(M22="F",H22*Q22*ROUND(L22/60,2),"--")</f>
        <v>--</v>
      </c>
      <c r="V22" s="241" t="str">
        <f aca="true" t="shared" si="8" ref="V22:V44">IF(AND(M22="R",N22="NO"),H22*Q22*O22/100,"--")</f>
        <v>--</v>
      </c>
      <c r="W22" s="242" t="str">
        <f aca="true" t="shared" si="9" ref="W22:W44">IF(M22="R",H22*Q22*ROUND(L22/60,2)*O22/100,"--")</f>
        <v>--</v>
      </c>
      <c r="X22" s="243" t="str">
        <f aca="true" t="shared" si="10" ref="X22:X44">IF(M22="RF",H22*Q22*ROUND(L22/60,2),"--")</f>
        <v>--</v>
      </c>
      <c r="Y22" s="244" t="str">
        <f aca="true" t="shared" si="11" ref="Y22:Y44">IF(M22="RR",H22*Q22*ROUND(L22/60,2)*O22/100,"--")</f>
        <v>--</v>
      </c>
      <c r="Z22" s="235" t="s">
        <v>442</v>
      </c>
      <c r="AA22" s="245">
        <f aca="true" t="shared" si="12" ref="AA22:AA44">IF(D22="","",SUM(R22:Y22)*IF(Z22="SI",1,2))</f>
        <v>7.419600000000002</v>
      </c>
      <c r="AB22" s="246"/>
      <c r="AC22" s="1">
        <v>165118</v>
      </c>
    </row>
    <row r="23" spans="2:29" s="1" customFormat="1" ht="16.5" customHeight="1">
      <c r="B23" s="163"/>
      <c r="C23" s="217">
        <v>97</v>
      </c>
      <c r="D23" s="79" t="s">
        <v>297</v>
      </c>
      <c r="E23" s="81" t="s">
        <v>275</v>
      </c>
      <c r="F23" s="230">
        <v>5</v>
      </c>
      <c r="G23" s="231" t="s">
        <v>287</v>
      </c>
      <c r="H23" s="232">
        <f t="shared" si="0"/>
        <v>1.145</v>
      </c>
      <c r="I23" s="422" t="s">
        <v>577</v>
      </c>
      <c r="J23" s="422" t="s">
        <v>578</v>
      </c>
      <c r="K23" s="233">
        <f t="shared" si="1"/>
        <v>4.433333333290648</v>
      </c>
      <c r="L23" s="234">
        <f t="shared" si="2"/>
        <v>266</v>
      </c>
      <c r="M23" s="235" t="s">
        <v>444</v>
      </c>
      <c r="N23" s="235" t="s">
        <v>221</v>
      </c>
      <c r="O23" s="236"/>
      <c r="P23" s="235" t="s">
        <v>443</v>
      </c>
      <c r="Q23" s="108">
        <f t="shared" si="3"/>
        <v>0.6000000000000001</v>
      </c>
      <c r="R23" s="237">
        <f t="shared" si="4"/>
        <v>3.0434100000000006</v>
      </c>
      <c r="S23" s="238" t="str">
        <f t="shared" si="5"/>
        <v>--</v>
      </c>
      <c r="T23" s="239" t="str">
        <f t="shared" si="6"/>
        <v>--</v>
      </c>
      <c r="U23" s="240" t="str">
        <f t="shared" si="7"/>
        <v>--</v>
      </c>
      <c r="V23" s="241" t="str">
        <f t="shared" si="8"/>
        <v>--</v>
      </c>
      <c r="W23" s="242" t="str">
        <f t="shared" si="9"/>
        <v>--</v>
      </c>
      <c r="X23" s="243" t="str">
        <f t="shared" si="10"/>
        <v>--</v>
      </c>
      <c r="Y23" s="244" t="str">
        <f t="shared" si="11"/>
        <v>--</v>
      </c>
      <c r="Z23" s="235" t="s">
        <v>442</v>
      </c>
      <c r="AA23" s="245">
        <f t="shared" si="12"/>
        <v>3.0434100000000006</v>
      </c>
      <c r="AB23" s="246"/>
      <c r="AC23" s="1">
        <v>165125</v>
      </c>
    </row>
    <row r="24" spans="2:29" s="1" customFormat="1" ht="16.5" customHeight="1">
      <c r="B24" s="163"/>
      <c r="C24" s="217">
        <v>98</v>
      </c>
      <c r="D24" s="79" t="s">
        <v>297</v>
      </c>
      <c r="E24" s="81" t="s">
        <v>277</v>
      </c>
      <c r="F24" s="230">
        <v>5</v>
      </c>
      <c r="G24" s="231" t="s">
        <v>287</v>
      </c>
      <c r="H24" s="232">
        <f t="shared" si="0"/>
        <v>1.145</v>
      </c>
      <c r="I24" s="422" t="s">
        <v>579</v>
      </c>
      <c r="J24" s="422" t="s">
        <v>578</v>
      </c>
      <c r="K24" s="233">
        <f t="shared" si="1"/>
        <v>4.416666666569654</v>
      </c>
      <c r="L24" s="234">
        <f t="shared" si="2"/>
        <v>265</v>
      </c>
      <c r="M24" s="235" t="s">
        <v>444</v>
      </c>
      <c r="N24" s="235" t="s">
        <v>221</v>
      </c>
      <c r="O24" s="236"/>
      <c r="P24" s="235" t="s">
        <v>443</v>
      </c>
      <c r="Q24" s="108">
        <f t="shared" si="3"/>
        <v>0.6000000000000001</v>
      </c>
      <c r="R24" s="237">
        <f t="shared" si="4"/>
        <v>3.036540000000001</v>
      </c>
      <c r="S24" s="238" t="str">
        <f t="shared" si="5"/>
        <v>--</v>
      </c>
      <c r="T24" s="239" t="str">
        <f t="shared" si="6"/>
        <v>--</v>
      </c>
      <c r="U24" s="240" t="str">
        <f t="shared" si="7"/>
        <v>--</v>
      </c>
      <c r="V24" s="241" t="str">
        <f t="shared" si="8"/>
        <v>--</v>
      </c>
      <c r="W24" s="242" t="str">
        <f t="shared" si="9"/>
        <v>--</v>
      </c>
      <c r="X24" s="243" t="str">
        <f t="shared" si="10"/>
        <v>--</v>
      </c>
      <c r="Y24" s="244" t="str">
        <f t="shared" si="11"/>
        <v>--</v>
      </c>
      <c r="Z24" s="235" t="s">
        <v>442</v>
      </c>
      <c r="AA24" s="245">
        <f t="shared" si="12"/>
        <v>3.036540000000001</v>
      </c>
      <c r="AB24" s="164"/>
      <c r="AC24" s="1">
        <v>165126</v>
      </c>
    </row>
    <row r="25" spans="2:29" s="1" customFormat="1" ht="16.5" customHeight="1">
      <c r="B25" s="163"/>
      <c r="C25" s="217">
        <v>99</v>
      </c>
      <c r="D25" s="79" t="s">
        <v>302</v>
      </c>
      <c r="E25" s="81" t="s">
        <v>283</v>
      </c>
      <c r="F25" s="230">
        <v>15</v>
      </c>
      <c r="G25" s="231" t="s">
        <v>276</v>
      </c>
      <c r="H25" s="232">
        <f t="shared" si="0"/>
        <v>3.435</v>
      </c>
      <c r="I25" s="422" t="s">
        <v>587</v>
      </c>
      <c r="J25" s="422" t="s">
        <v>588</v>
      </c>
      <c r="K25" s="233">
        <f t="shared" si="1"/>
        <v>3.733333333279006</v>
      </c>
      <c r="L25" s="234">
        <f t="shared" si="2"/>
        <v>224</v>
      </c>
      <c r="M25" s="235" t="s">
        <v>444</v>
      </c>
      <c r="N25" s="235" t="s">
        <v>221</v>
      </c>
      <c r="O25" s="236"/>
      <c r="P25" s="235" t="s">
        <v>443</v>
      </c>
      <c r="Q25" s="108">
        <f t="shared" si="3"/>
        <v>0.6000000000000001</v>
      </c>
      <c r="R25" s="237">
        <f t="shared" si="4"/>
        <v>7.6875300000000015</v>
      </c>
      <c r="S25" s="238" t="str">
        <f t="shared" si="5"/>
        <v>--</v>
      </c>
      <c r="T25" s="239" t="str">
        <f t="shared" si="6"/>
        <v>--</v>
      </c>
      <c r="U25" s="240" t="str">
        <f t="shared" si="7"/>
        <v>--</v>
      </c>
      <c r="V25" s="241" t="str">
        <f t="shared" si="8"/>
        <v>--</v>
      </c>
      <c r="W25" s="242" t="str">
        <f t="shared" si="9"/>
        <v>--</v>
      </c>
      <c r="X25" s="243" t="str">
        <f t="shared" si="10"/>
        <v>--</v>
      </c>
      <c r="Y25" s="244" t="str">
        <f t="shared" si="11"/>
        <v>--</v>
      </c>
      <c r="Z25" s="235" t="s">
        <v>442</v>
      </c>
      <c r="AA25" s="245">
        <f t="shared" si="12"/>
        <v>7.6875300000000015</v>
      </c>
      <c r="AB25" s="164"/>
      <c r="AC25" s="1">
        <v>165133</v>
      </c>
    </row>
    <row r="26" spans="2:29" s="1" customFormat="1" ht="16.5" customHeight="1">
      <c r="B26" s="163"/>
      <c r="C26" s="217">
        <v>100</v>
      </c>
      <c r="D26" s="79" t="s">
        <v>297</v>
      </c>
      <c r="E26" s="81" t="s">
        <v>275</v>
      </c>
      <c r="F26" s="230">
        <v>5</v>
      </c>
      <c r="G26" s="231" t="s">
        <v>287</v>
      </c>
      <c r="H26" s="232">
        <f t="shared" si="0"/>
        <v>1.145</v>
      </c>
      <c r="I26" s="422" t="s">
        <v>605</v>
      </c>
      <c r="J26" s="422" t="s">
        <v>606</v>
      </c>
      <c r="K26" s="233">
        <f t="shared" si="1"/>
        <v>4.883333333360497</v>
      </c>
      <c r="L26" s="234">
        <f t="shared" si="2"/>
        <v>293</v>
      </c>
      <c r="M26" s="235" t="s">
        <v>444</v>
      </c>
      <c r="N26" s="235" t="s">
        <v>221</v>
      </c>
      <c r="O26" s="236"/>
      <c r="P26" s="235" t="s">
        <v>443</v>
      </c>
      <c r="Q26" s="108">
        <f t="shared" si="3"/>
        <v>0.6000000000000001</v>
      </c>
      <c r="R26" s="237">
        <f t="shared" si="4"/>
        <v>3.352560000000001</v>
      </c>
      <c r="S26" s="238" t="str">
        <f t="shared" si="5"/>
        <v>--</v>
      </c>
      <c r="T26" s="239" t="str">
        <f t="shared" si="6"/>
        <v>--</v>
      </c>
      <c r="U26" s="240" t="str">
        <f t="shared" si="7"/>
        <v>--</v>
      </c>
      <c r="V26" s="241" t="str">
        <f t="shared" si="8"/>
        <v>--</v>
      </c>
      <c r="W26" s="242" t="str">
        <f t="shared" si="9"/>
        <v>--</v>
      </c>
      <c r="X26" s="243" t="str">
        <f t="shared" si="10"/>
        <v>--</v>
      </c>
      <c r="Y26" s="244" t="str">
        <f t="shared" si="11"/>
        <v>--</v>
      </c>
      <c r="Z26" s="235" t="s">
        <v>442</v>
      </c>
      <c r="AA26" s="245">
        <f t="shared" si="12"/>
        <v>3.352560000000001</v>
      </c>
      <c r="AB26" s="164"/>
      <c r="AC26" s="1">
        <v>165142</v>
      </c>
    </row>
    <row r="27" spans="2:29" s="1" customFormat="1" ht="16.5" customHeight="1">
      <c r="B27" s="163"/>
      <c r="C27" s="217">
        <v>101</v>
      </c>
      <c r="D27" s="79" t="s">
        <v>297</v>
      </c>
      <c r="E27" s="81" t="s">
        <v>277</v>
      </c>
      <c r="F27" s="230">
        <v>5</v>
      </c>
      <c r="G27" s="231" t="s">
        <v>287</v>
      </c>
      <c r="H27" s="232">
        <f t="shared" si="0"/>
        <v>1.145</v>
      </c>
      <c r="I27" s="422" t="s">
        <v>607</v>
      </c>
      <c r="J27" s="422" t="s">
        <v>608</v>
      </c>
      <c r="K27" s="233">
        <f t="shared" si="1"/>
        <v>4.883333333360497</v>
      </c>
      <c r="L27" s="234">
        <f t="shared" si="2"/>
        <v>293</v>
      </c>
      <c r="M27" s="235" t="s">
        <v>444</v>
      </c>
      <c r="N27" s="235" t="s">
        <v>221</v>
      </c>
      <c r="O27" s="236"/>
      <c r="P27" s="235" t="s">
        <v>443</v>
      </c>
      <c r="Q27" s="108">
        <f t="shared" si="3"/>
        <v>0.6000000000000001</v>
      </c>
      <c r="R27" s="237">
        <f t="shared" si="4"/>
        <v>3.352560000000001</v>
      </c>
      <c r="S27" s="238" t="str">
        <f t="shared" si="5"/>
        <v>--</v>
      </c>
      <c r="T27" s="239" t="str">
        <f t="shared" si="6"/>
        <v>--</v>
      </c>
      <c r="U27" s="240" t="str">
        <f t="shared" si="7"/>
        <v>--</v>
      </c>
      <c r="V27" s="241" t="str">
        <f t="shared" si="8"/>
        <v>--</v>
      </c>
      <c r="W27" s="242" t="str">
        <f t="shared" si="9"/>
        <v>--</v>
      </c>
      <c r="X27" s="243" t="str">
        <f t="shared" si="10"/>
        <v>--</v>
      </c>
      <c r="Y27" s="244" t="str">
        <f t="shared" si="11"/>
        <v>--</v>
      </c>
      <c r="Z27" s="235" t="s">
        <v>442</v>
      </c>
      <c r="AA27" s="245">
        <f t="shared" si="12"/>
        <v>3.352560000000001</v>
      </c>
      <c r="AB27" s="164"/>
      <c r="AC27" s="1">
        <v>165143</v>
      </c>
    </row>
    <row r="28" spans="2:29" s="1" customFormat="1" ht="16.5" customHeight="1">
      <c r="B28" s="163"/>
      <c r="C28" s="217">
        <v>102</v>
      </c>
      <c r="D28" s="79" t="s">
        <v>306</v>
      </c>
      <c r="E28" s="81" t="s">
        <v>275</v>
      </c>
      <c r="F28" s="230">
        <v>15</v>
      </c>
      <c r="G28" s="231" t="s">
        <v>424</v>
      </c>
      <c r="H28" s="232">
        <f t="shared" si="0"/>
        <v>3.435</v>
      </c>
      <c r="I28" s="422" t="s">
        <v>609</v>
      </c>
      <c r="J28" s="422" t="s">
        <v>610</v>
      </c>
      <c r="K28" s="233">
        <f t="shared" si="1"/>
        <v>4.533333333267365</v>
      </c>
      <c r="L28" s="234">
        <f t="shared" si="2"/>
        <v>272</v>
      </c>
      <c r="M28" s="235" t="s">
        <v>225</v>
      </c>
      <c r="N28" s="235" t="s">
        <v>221</v>
      </c>
      <c r="O28" s="236">
        <v>60</v>
      </c>
      <c r="P28" s="235" t="s">
        <v>443</v>
      </c>
      <c r="Q28" s="108">
        <f t="shared" si="3"/>
        <v>0.6000000000000001</v>
      </c>
      <c r="R28" s="237" t="str">
        <f t="shared" si="4"/>
        <v>--</v>
      </c>
      <c r="S28" s="238">
        <f t="shared" si="5"/>
        <v>5.601798000000001</v>
      </c>
      <c r="T28" s="239" t="str">
        <f t="shared" si="6"/>
        <v>--</v>
      </c>
      <c r="U28" s="240" t="str">
        <f t="shared" si="7"/>
        <v>--</v>
      </c>
      <c r="V28" s="241" t="str">
        <f t="shared" si="8"/>
        <v>--</v>
      </c>
      <c r="W28" s="242" t="str">
        <f t="shared" si="9"/>
        <v>--</v>
      </c>
      <c r="X28" s="243" t="str">
        <f t="shared" si="10"/>
        <v>--</v>
      </c>
      <c r="Y28" s="244" t="str">
        <f t="shared" si="11"/>
        <v>--</v>
      </c>
      <c r="Z28" s="235" t="s">
        <v>442</v>
      </c>
      <c r="AA28" s="245">
        <f t="shared" si="12"/>
        <v>5.601798000000001</v>
      </c>
      <c r="AB28" s="164"/>
      <c r="AC28" s="1">
        <v>165144</v>
      </c>
    </row>
    <row r="29" spans="2:29" s="1" customFormat="1" ht="16.5" customHeight="1">
      <c r="B29" s="163"/>
      <c r="C29" s="217" t="s">
        <v>634</v>
      </c>
      <c r="D29" s="79" t="s">
        <v>297</v>
      </c>
      <c r="E29" s="81" t="s">
        <v>299</v>
      </c>
      <c r="F29" s="230">
        <v>15</v>
      </c>
      <c r="G29" s="231" t="s">
        <v>276</v>
      </c>
      <c r="H29" s="232">
        <f>F29*$G$16</f>
        <v>3.435</v>
      </c>
      <c r="I29" s="422" t="s">
        <v>612</v>
      </c>
      <c r="J29" s="422" t="s">
        <v>636</v>
      </c>
      <c r="K29" s="233">
        <f>IF(D29="","",(J29-I29)*24)</f>
        <v>0.33333333337213844</v>
      </c>
      <c r="L29" s="234">
        <f>IF(D29="","",ROUND((J29-I29)*24*60,0))</f>
        <v>20</v>
      </c>
      <c r="M29" s="235" t="s">
        <v>441</v>
      </c>
      <c r="N29" s="235" t="s">
        <v>443</v>
      </c>
      <c r="O29" s="236"/>
      <c r="P29" s="235" t="s">
        <v>442</v>
      </c>
      <c r="Q29" s="108">
        <f>$G$17*IF(OR(M29="P",M29="RP"),0.1,1)*IF(P29="SI",1,0.1)</f>
        <v>60</v>
      </c>
      <c r="R29" s="237" t="str">
        <f>IF(M29="P",H29*Q29*ROUND(L29/60,2),"--")</f>
        <v>--</v>
      </c>
      <c r="S29" s="238" t="str">
        <f>IF(M29="RP",H29*Q29*ROUND(L29/60,2)*O29/100,"--")</f>
        <v>--</v>
      </c>
      <c r="T29" s="239">
        <f>IF(AND(M29="F",N29="NO"),H29*Q29,"--")</f>
        <v>206.1</v>
      </c>
      <c r="U29" s="240">
        <f>IF(M29="F",H29*Q29*ROUND(L29/60,2),"--")</f>
        <v>68.013</v>
      </c>
      <c r="V29" s="241" t="str">
        <f>IF(AND(M29="R",N29="NO"),H29*Q29*O29/100,"--")</f>
        <v>--</v>
      </c>
      <c r="W29" s="242" t="str">
        <f>IF(M29="R",H29*Q29*ROUND(L29/60,2)*O29/100,"--")</f>
        <v>--</v>
      </c>
      <c r="X29" s="243" t="str">
        <f>IF(M29="RF",H29*Q29*ROUND(L29/60,2),"--")</f>
        <v>--</v>
      </c>
      <c r="Y29" s="244" t="str">
        <f>IF(M29="RR",H29*Q29*ROUND(L29/60,2)*O29/100,"--")</f>
        <v>--</v>
      </c>
      <c r="Z29" s="235" t="s">
        <v>442</v>
      </c>
      <c r="AA29" s="245">
        <f>IF(D29="","",SUM(R29:Y29)*IF(Z29="SI",1,2))</f>
        <v>274.113</v>
      </c>
      <c r="AB29" s="164"/>
      <c r="AC29" s="1">
        <v>165161</v>
      </c>
    </row>
    <row r="30" spans="2:29" s="1" customFormat="1" ht="16.5" customHeight="1">
      <c r="B30" s="163"/>
      <c r="C30" s="217" t="s">
        <v>635</v>
      </c>
      <c r="D30" s="79" t="s">
        <v>297</v>
      </c>
      <c r="E30" s="81" t="s">
        <v>299</v>
      </c>
      <c r="F30" s="230">
        <v>15</v>
      </c>
      <c r="G30" s="231" t="s">
        <v>276</v>
      </c>
      <c r="H30" s="232">
        <f t="shared" si="0"/>
        <v>3.435</v>
      </c>
      <c r="I30" s="422" t="s">
        <v>636</v>
      </c>
      <c r="J30" s="422" t="s">
        <v>613</v>
      </c>
      <c r="K30" s="233">
        <f t="shared" si="1"/>
        <v>0.33333333337213844</v>
      </c>
      <c r="L30" s="234">
        <f t="shared" si="2"/>
        <v>20</v>
      </c>
      <c r="M30" s="235" t="s">
        <v>622</v>
      </c>
      <c r="N30" s="235" t="s">
        <v>443</v>
      </c>
      <c r="O30" s="236"/>
      <c r="P30" s="235" t="s">
        <v>443</v>
      </c>
      <c r="Q30" s="108">
        <f t="shared" si="3"/>
        <v>6</v>
      </c>
      <c r="R30" s="237" t="str">
        <f t="shared" si="4"/>
        <v>--</v>
      </c>
      <c r="S30" s="238" t="str">
        <f t="shared" si="5"/>
        <v>--</v>
      </c>
      <c r="T30" s="239" t="str">
        <f t="shared" si="6"/>
        <v>--</v>
      </c>
      <c r="U30" s="240" t="str">
        <f t="shared" si="7"/>
        <v>--</v>
      </c>
      <c r="V30" s="241" t="str">
        <f t="shared" si="8"/>
        <v>--</v>
      </c>
      <c r="W30" s="242" t="str">
        <f t="shared" si="9"/>
        <v>--</v>
      </c>
      <c r="X30" s="243">
        <f t="shared" si="10"/>
        <v>6.8013</v>
      </c>
      <c r="Y30" s="244" t="str">
        <f t="shared" si="11"/>
        <v>--</v>
      </c>
      <c r="Z30" s="235" t="s">
        <v>442</v>
      </c>
      <c r="AA30" s="245">
        <f t="shared" si="12"/>
        <v>6.8013</v>
      </c>
      <c r="AB30" s="164"/>
      <c r="AC30" s="1">
        <v>165161</v>
      </c>
    </row>
    <row r="31" spans="2:29" s="1" customFormat="1" ht="16.5" customHeight="1">
      <c r="B31" s="163"/>
      <c r="C31" s="217">
        <v>104</v>
      </c>
      <c r="D31" s="79" t="s">
        <v>312</v>
      </c>
      <c r="E31" s="81" t="s">
        <v>273</v>
      </c>
      <c r="F31" s="230">
        <v>7.5</v>
      </c>
      <c r="G31" s="231" t="s">
        <v>313</v>
      </c>
      <c r="H31" s="232">
        <f t="shared" si="0"/>
        <v>1.7175</v>
      </c>
      <c r="I31" s="422" t="s">
        <v>4</v>
      </c>
      <c r="J31" s="422" t="s">
        <v>5</v>
      </c>
      <c r="K31" s="233">
        <f t="shared" si="1"/>
        <v>6.066666666709352</v>
      </c>
      <c r="L31" s="234">
        <f t="shared" si="2"/>
        <v>364</v>
      </c>
      <c r="M31" s="235" t="s">
        <v>444</v>
      </c>
      <c r="N31" s="235" t="s">
        <v>221</v>
      </c>
      <c r="O31" s="236"/>
      <c r="P31" s="235" t="s">
        <v>443</v>
      </c>
      <c r="Q31" s="108">
        <f t="shared" si="3"/>
        <v>0.6000000000000001</v>
      </c>
      <c r="R31" s="237">
        <f t="shared" si="4"/>
        <v>6.255135000000002</v>
      </c>
      <c r="S31" s="238" t="str">
        <f t="shared" si="5"/>
        <v>--</v>
      </c>
      <c r="T31" s="239" t="str">
        <f t="shared" si="6"/>
        <v>--</v>
      </c>
      <c r="U31" s="240" t="str">
        <f t="shared" si="7"/>
        <v>--</v>
      </c>
      <c r="V31" s="241" t="str">
        <f t="shared" si="8"/>
        <v>--</v>
      </c>
      <c r="W31" s="242" t="str">
        <f t="shared" si="9"/>
        <v>--</v>
      </c>
      <c r="X31" s="243" t="str">
        <f t="shared" si="10"/>
        <v>--</v>
      </c>
      <c r="Y31" s="244" t="str">
        <f t="shared" si="11"/>
        <v>--</v>
      </c>
      <c r="Z31" s="235" t="s">
        <v>442</v>
      </c>
      <c r="AA31" s="245">
        <f t="shared" si="12"/>
        <v>6.255135000000002</v>
      </c>
      <c r="AB31" s="164"/>
      <c r="AC31" s="1">
        <v>165173</v>
      </c>
    </row>
    <row r="32" spans="2:29" s="1" customFormat="1" ht="16.5" customHeight="1">
      <c r="B32" s="163"/>
      <c r="C32" s="217">
        <v>105</v>
      </c>
      <c r="D32" s="79" t="s">
        <v>306</v>
      </c>
      <c r="E32" s="81" t="s">
        <v>277</v>
      </c>
      <c r="F32" s="230">
        <v>15</v>
      </c>
      <c r="G32" s="231" t="s">
        <v>276</v>
      </c>
      <c r="H32" s="232">
        <f t="shared" si="0"/>
        <v>3.435</v>
      </c>
      <c r="I32" s="422" t="s">
        <v>8</v>
      </c>
      <c r="J32" s="422" t="s">
        <v>9</v>
      </c>
      <c r="K32" s="233">
        <f t="shared" si="1"/>
        <v>1.7499999999417923</v>
      </c>
      <c r="L32" s="234">
        <f t="shared" si="2"/>
        <v>105</v>
      </c>
      <c r="M32" s="235" t="s">
        <v>225</v>
      </c>
      <c r="N32" s="235" t="s">
        <v>221</v>
      </c>
      <c r="O32" s="236">
        <v>60</v>
      </c>
      <c r="P32" s="235" t="s">
        <v>443</v>
      </c>
      <c r="Q32" s="108">
        <f t="shared" si="3"/>
        <v>0.6000000000000001</v>
      </c>
      <c r="R32" s="237" t="str">
        <f t="shared" si="4"/>
        <v>--</v>
      </c>
      <c r="S32" s="238">
        <f t="shared" si="5"/>
        <v>2.1640500000000005</v>
      </c>
      <c r="T32" s="239" t="str">
        <f t="shared" si="6"/>
        <v>--</v>
      </c>
      <c r="U32" s="240" t="str">
        <f t="shared" si="7"/>
        <v>--</v>
      </c>
      <c r="V32" s="241" t="str">
        <f t="shared" si="8"/>
        <v>--</v>
      </c>
      <c r="W32" s="242" t="str">
        <f t="shared" si="9"/>
        <v>--</v>
      </c>
      <c r="X32" s="243" t="str">
        <f t="shared" si="10"/>
        <v>--</v>
      </c>
      <c r="Y32" s="244" t="str">
        <f t="shared" si="11"/>
        <v>--</v>
      </c>
      <c r="Z32" s="235" t="s">
        <v>442</v>
      </c>
      <c r="AA32" s="245">
        <f t="shared" si="12"/>
        <v>2.1640500000000005</v>
      </c>
      <c r="AB32" s="164"/>
      <c r="AC32" s="1">
        <v>165175</v>
      </c>
    </row>
    <row r="33" spans="2:29" s="1" customFormat="1" ht="16.5" customHeight="1">
      <c r="B33" s="163"/>
      <c r="C33" s="217" t="s">
        <v>637</v>
      </c>
      <c r="D33" s="79" t="s">
        <v>315</v>
      </c>
      <c r="E33" s="81" t="s">
        <v>283</v>
      </c>
      <c r="F33" s="230">
        <v>10</v>
      </c>
      <c r="G33" s="231" t="s">
        <v>316</v>
      </c>
      <c r="H33" s="232">
        <f>F33*$G$16</f>
        <v>2.29</v>
      </c>
      <c r="I33" s="422" t="s">
        <v>12</v>
      </c>
      <c r="J33" s="422" t="s">
        <v>639</v>
      </c>
      <c r="K33" s="233">
        <f>IF(D33="","",(J33-I33)*24)</f>
        <v>0.3499999999185093</v>
      </c>
      <c r="L33" s="234">
        <f>IF(D33="","",ROUND((J33-I33)*24*60,0))</f>
        <v>21</v>
      </c>
      <c r="M33" s="235" t="s">
        <v>441</v>
      </c>
      <c r="N33" s="235" t="s">
        <v>443</v>
      </c>
      <c r="O33" s="236"/>
      <c r="P33" s="235" t="s">
        <v>442</v>
      </c>
      <c r="Q33" s="108">
        <f>$G$17*IF(OR(M33="P",M33="RP"),0.1,1)*IF(P33="SI",1,0.1)</f>
        <v>60</v>
      </c>
      <c r="R33" s="237" t="str">
        <f>IF(M33="P",H33*Q33*ROUND(L33/60,2),"--")</f>
        <v>--</v>
      </c>
      <c r="S33" s="238" t="str">
        <f>IF(M33="RP",H33*Q33*ROUND(L33/60,2)*O33/100,"--")</f>
        <v>--</v>
      </c>
      <c r="T33" s="239">
        <f>IF(AND(M33="F",N33="NO"),H33*Q33,"--")</f>
        <v>137.4</v>
      </c>
      <c r="U33" s="240">
        <f>IF(M33="F",H33*Q33*ROUND(L33/60,2),"--")</f>
        <v>48.089999999999996</v>
      </c>
      <c r="V33" s="241" t="str">
        <f>IF(AND(M33="R",N33="NO"),H33*Q33*O33/100,"--")</f>
        <v>--</v>
      </c>
      <c r="W33" s="242" t="str">
        <f>IF(M33="R",H33*Q33*ROUND(L33/60,2)*O33/100,"--")</f>
        <v>--</v>
      </c>
      <c r="X33" s="243" t="str">
        <f>IF(M33="RF",H33*Q33*ROUND(L33/60,2),"--")</f>
        <v>--</v>
      </c>
      <c r="Y33" s="244" t="str">
        <f>IF(M33="RR",H33*Q33*ROUND(L33/60,2)*O33/100,"--")</f>
        <v>--</v>
      </c>
      <c r="Z33" s="235" t="s">
        <v>442</v>
      </c>
      <c r="AA33" s="245">
        <f>IF(D33="","",SUM(R33:Y33)*IF(Z33="SI",1,2))</f>
        <v>185.49</v>
      </c>
      <c r="AB33" s="164"/>
      <c r="AC33" s="1">
        <v>165178</v>
      </c>
    </row>
    <row r="34" spans="2:29" s="1" customFormat="1" ht="16.5" customHeight="1">
      <c r="B34" s="163"/>
      <c r="C34" s="217" t="s">
        <v>638</v>
      </c>
      <c r="D34" s="79" t="s">
        <v>315</v>
      </c>
      <c r="E34" s="81" t="s">
        <v>283</v>
      </c>
      <c r="F34" s="230">
        <v>10</v>
      </c>
      <c r="G34" s="231" t="s">
        <v>316</v>
      </c>
      <c r="H34" s="232">
        <f t="shared" si="0"/>
        <v>2.29</v>
      </c>
      <c r="I34" s="422" t="s">
        <v>639</v>
      </c>
      <c r="J34" s="422" t="s">
        <v>13</v>
      </c>
      <c r="K34" s="233">
        <f t="shared" si="1"/>
        <v>8.466666666674428</v>
      </c>
      <c r="L34" s="234">
        <f t="shared" si="2"/>
        <v>508</v>
      </c>
      <c r="M34" s="235" t="s">
        <v>622</v>
      </c>
      <c r="N34" s="235" t="s">
        <v>443</v>
      </c>
      <c r="O34" s="236"/>
      <c r="P34" s="235" t="s">
        <v>443</v>
      </c>
      <c r="Q34" s="108">
        <f t="shared" si="3"/>
        <v>6</v>
      </c>
      <c r="R34" s="237" t="str">
        <f t="shared" si="4"/>
        <v>--</v>
      </c>
      <c r="S34" s="238" t="str">
        <f t="shared" si="5"/>
        <v>--</v>
      </c>
      <c r="T34" s="239" t="str">
        <f t="shared" si="6"/>
        <v>--</v>
      </c>
      <c r="U34" s="240" t="str">
        <f t="shared" si="7"/>
        <v>--</v>
      </c>
      <c r="V34" s="241" t="str">
        <f t="shared" si="8"/>
        <v>--</v>
      </c>
      <c r="W34" s="242" t="str">
        <f t="shared" si="9"/>
        <v>--</v>
      </c>
      <c r="X34" s="243">
        <f t="shared" si="10"/>
        <v>116.37780000000001</v>
      </c>
      <c r="Y34" s="244" t="str">
        <f t="shared" si="11"/>
        <v>--</v>
      </c>
      <c r="Z34" s="235" t="s">
        <v>442</v>
      </c>
      <c r="AA34" s="245">
        <f t="shared" si="12"/>
        <v>116.37780000000001</v>
      </c>
      <c r="AB34" s="164"/>
      <c r="AC34" s="1">
        <v>165178</v>
      </c>
    </row>
    <row r="35" spans="2:29" s="1" customFormat="1" ht="16.5" customHeight="1">
      <c r="B35" s="163"/>
      <c r="C35" s="217">
        <v>107</v>
      </c>
      <c r="D35" s="79" t="s">
        <v>428</v>
      </c>
      <c r="E35" s="81" t="s">
        <v>275</v>
      </c>
      <c r="F35" s="230">
        <v>30</v>
      </c>
      <c r="G35" s="231" t="s">
        <v>276</v>
      </c>
      <c r="H35" s="232">
        <f t="shared" si="0"/>
        <v>6.87</v>
      </c>
      <c r="I35" s="422" t="s">
        <v>16</v>
      </c>
      <c r="J35" s="422" t="s">
        <v>17</v>
      </c>
      <c r="K35" s="233">
        <f t="shared" si="1"/>
        <v>2.616666666639503</v>
      </c>
      <c r="L35" s="234">
        <f t="shared" si="2"/>
        <v>157</v>
      </c>
      <c r="M35" s="235" t="s">
        <v>444</v>
      </c>
      <c r="N35" s="235" t="s">
        <v>221</v>
      </c>
      <c r="O35" s="236"/>
      <c r="P35" s="235" t="s">
        <v>443</v>
      </c>
      <c r="Q35" s="108">
        <f t="shared" si="3"/>
        <v>0.6000000000000001</v>
      </c>
      <c r="R35" s="237">
        <f t="shared" si="4"/>
        <v>10.799640000000002</v>
      </c>
      <c r="S35" s="238" t="str">
        <f t="shared" si="5"/>
        <v>--</v>
      </c>
      <c r="T35" s="239" t="str">
        <f t="shared" si="6"/>
        <v>--</v>
      </c>
      <c r="U35" s="240" t="str">
        <f t="shared" si="7"/>
        <v>--</v>
      </c>
      <c r="V35" s="241" t="str">
        <f t="shared" si="8"/>
        <v>--</v>
      </c>
      <c r="W35" s="242" t="str">
        <f t="shared" si="9"/>
        <v>--</v>
      </c>
      <c r="X35" s="243" t="str">
        <f t="shared" si="10"/>
        <v>--</v>
      </c>
      <c r="Y35" s="244" t="str">
        <f t="shared" si="11"/>
        <v>--</v>
      </c>
      <c r="Z35" s="235" t="s">
        <v>442</v>
      </c>
      <c r="AA35" s="245">
        <f t="shared" si="12"/>
        <v>10.799640000000002</v>
      </c>
      <c r="AB35" s="164"/>
      <c r="AC35" s="1">
        <v>165181</v>
      </c>
    </row>
    <row r="36" spans="2:29" s="1" customFormat="1" ht="16.5" customHeight="1">
      <c r="B36" s="163"/>
      <c r="C36" s="217">
        <v>108</v>
      </c>
      <c r="D36" s="79" t="s">
        <v>312</v>
      </c>
      <c r="E36" s="81" t="s">
        <v>273</v>
      </c>
      <c r="F36" s="230">
        <v>7.5</v>
      </c>
      <c r="G36" s="231" t="s">
        <v>313</v>
      </c>
      <c r="H36" s="232">
        <f t="shared" si="0"/>
        <v>1.7175</v>
      </c>
      <c r="I36" s="422" t="s">
        <v>18</v>
      </c>
      <c r="J36" s="422" t="s">
        <v>19</v>
      </c>
      <c r="K36" s="233">
        <f t="shared" si="1"/>
        <v>4.100000000093132</v>
      </c>
      <c r="L36" s="234">
        <f t="shared" si="2"/>
        <v>246</v>
      </c>
      <c r="M36" s="235" t="s">
        <v>444</v>
      </c>
      <c r="N36" s="235" t="s">
        <v>221</v>
      </c>
      <c r="O36" s="236"/>
      <c r="P36" s="235" t="s">
        <v>443</v>
      </c>
      <c r="Q36" s="108">
        <f t="shared" si="3"/>
        <v>0.6000000000000001</v>
      </c>
      <c r="R36" s="237">
        <f t="shared" si="4"/>
        <v>4.22505</v>
      </c>
      <c r="S36" s="238" t="str">
        <f t="shared" si="5"/>
        <v>--</v>
      </c>
      <c r="T36" s="239" t="str">
        <f t="shared" si="6"/>
        <v>--</v>
      </c>
      <c r="U36" s="240" t="str">
        <f t="shared" si="7"/>
        <v>--</v>
      </c>
      <c r="V36" s="241" t="str">
        <f t="shared" si="8"/>
        <v>--</v>
      </c>
      <c r="W36" s="242" t="str">
        <f t="shared" si="9"/>
        <v>--</v>
      </c>
      <c r="X36" s="243" t="str">
        <f t="shared" si="10"/>
        <v>--</v>
      </c>
      <c r="Y36" s="244" t="str">
        <f t="shared" si="11"/>
        <v>--</v>
      </c>
      <c r="Z36" s="235" t="s">
        <v>442</v>
      </c>
      <c r="AA36" s="245">
        <f t="shared" si="12"/>
        <v>4.22505</v>
      </c>
      <c r="AB36" s="164"/>
      <c r="AC36" s="1">
        <v>165182</v>
      </c>
    </row>
    <row r="37" spans="2:29" s="1" customFormat="1" ht="16.5" customHeight="1">
      <c r="B37" s="163"/>
      <c r="C37" s="217">
        <v>109</v>
      </c>
      <c r="D37" s="79" t="s">
        <v>300</v>
      </c>
      <c r="E37" s="81" t="s">
        <v>277</v>
      </c>
      <c r="F37" s="230">
        <v>15</v>
      </c>
      <c r="G37" s="231" t="s">
        <v>276</v>
      </c>
      <c r="H37" s="232">
        <f t="shared" si="0"/>
        <v>3.435</v>
      </c>
      <c r="I37" s="422" t="s">
        <v>20</v>
      </c>
      <c r="J37" s="422" t="s">
        <v>21</v>
      </c>
      <c r="K37" s="233">
        <f t="shared" si="1"/>
        <v>2.3999999999650754</v>
      </c>
      <c r="L37" s="234">
        <f t="shared" si="2"/>
        <v>144</v>
      </c>
      <c r="M37" s="235" t="s">
        <v>225</v>
      </c>
      <c r="N37" s="235" t="s">
        <v>221</v>
      </c>
      <c r="O37" s="236">
        <v>40</v>
      </c>
      <c r="P37" s="235" t="s">
        <v>443</v>
      </c>
      <c r="Q37" s="108">
        <f t="shared" si="3"/>
        <v>0.6000000000000001</v>
      </c>
      <c r="R37" s="237" t="str">
        <f t="shared" si="4"/>
        <v>--</v>
      </c>
      <c r="S37" s="238">
        <f t="shared" si="5"/>
        <v>1.9785600000000003</v>
      </c>
      <c r="T37" s="239" t="str">
        <f t="shared" si="6"/>
        <v>--</v>
      </c>
      <c r="U37" s="240" t="str">
        <f t="shared" si="7"/>
        <v>--</v>
      </c>
      <c r="V37" s="241" t="str">
        <f t="shared" si="8"/>
        <v>--</v>
      </c>
      <c r="W37" s="242" t="str">
        <f t="shared" si="9"/>
        <v>--</v>
      </c>
      <c r="X37" s="243" t="str">
        <f t="shared" si="10"/>
        <v>--</v>
      </c>
      <c r="Y37" s="244" t="str">
        <f t="shared" si="11"/>
        <v>--</v>
      </c>
      <c r="Z37" s="235" t="s">
        <v>442</v>
      </c>
      <c r="AA37" s="245">
        <f t="shared" si="12"/>
        <v>1.9785600000000003</v>
      </c>
      <c r="AB37" s="164"/>
      <c r="AC37" s="1">
        <v>165183</v>
      </c>
    </row>
    <row r="38" spans="2:29" s="1" customFormat="1" ht="16.5" customHeight="1">
      <c r="B38" s="163"/>
      <c r="C38" s="217">
        <v>110</v>
      </c>
      <c r="D38" s="79" t="s">
        <v>312</v>
      </c>
      <c r="E38" s="81" t="s">
        <v>277</v>
      </c>
      <c r="F38" s="230">
        <v>15</v>
      </c>
      <c r="G38" s="231" t="s">
        <v>276</v>
      </c>
      <c r="H38" s="232">
        <f t="shared" si="0"/>
        <v>3.435</v>
      </c>
      <c r="I38" s="422" t="s">
        <v>22</v>
      </c>
      <c r="J38" s="422" t="s">
        <v>23</v>
      </c>
      <c r="K38" s="233">
        <f t="shared" si="1"/>
        <v>5.966666666732635</v>
      </c>
      <c r="L38" s="234">
        <f t="shared" si="2"/>
        <v>358</v>
      </c>
      <c r="M38" s="235" t="s">
        <v>444</v>
      </c>
      <c r="N38" s="235" t="s">
        <v>221</v>
      </c>
      <c r="O38" s="236"/>
      <c r="P38" s="235" t="s">
        <v>443</v>
      </c>
      <c r="Q38" s="108">
        <f t="shared" si="3"/>
        <v>0.6000000000000001</v>
      </c>
      <c r="R38" s="237">
        <f t="shared" si="4"/>
        <v>12.304170000000001</v>
      </c>
      <c r="S38" s="238" t="str">
        <f t="shared" si="5"/>
        <v>--</v>
      </c>
      <c r="T38" s="239" t="str">
        <f t="shared" si="6"/>
        <v>--</v>
      </c>
      <c r="U38" s="240" t="str">
        <f t="shared" si="7"/>
        <v>--</v>
      </c>
      <c r="V38" s="241" t="str">
        <f t="shared" si="8"/>
        <v>--</v>
      </c>
      <c r="W38" s="242" t="str">
        <f t="shared" si="9"/>
        <v>--</v>
      </c>
      <c r="X38" s="243" t="str">
        <f t="shared" si="10"/>
        <v>--</v>
      </c>
      <c r="Y38" s="244" t="str">
        <f t="shared" si="11"/>
        <v>--</v>
      </c>
      <c r="Z38" s="235" t="s">
        <v>442</v>
      </c>
      <c r="AA38" s="245">
        <f t="shared" si="12"/>
        <v>12.304170000000001</v>
      </c>
      <c r="AB38" s="164"/>
      <c r="AC38" s="1">
        <v>165184</v>
      </c>
    </row>
    <row r="39" spans="2:29" s="1" customFormat="1" ht="16.5" customHeight="1">
      <c r="B39" s="163"/>
      <c r="C39" s="217">
        <v>111</v>
      </c>
      <c r="D39" s="79" t="s">
        <v>300</v>
      </c>
      <c r="E39" s="81" t="s">
        <v>277</v>
      </c>
      <c r="F39" s="230">
        <v>15</v>
      </c>
      <c r="G39" s="231" t="s">
        <v>276</v>
      </c>
      <c r="H39" s="232">
        <f t="shared" si="0"/>
        <v>3.435</v>
      </c>
      <c r="I39" s="422" t="s">
        <v>32</v>
      </c>
      <c r="J39" s="422" t="s">
        <v>33</v>
      </c>
      <c r="K39" s="233">
        <f t="shared" si="1"/>
        <v>0.06666666670935228</v>
      </c>
      <c r="L39" s="234">
        <f t="shared" si="2"/>
        <v>4</v>
      </c>
      <c r="M39" s="235" t="s">
        <v>226</v>
      </c>
      <c r="N39" s="235" t="s">
        <v>443</v>
      </c>
      <c r="O39" s="236">
        <v>40</v>
      </c>
      <c r="P39" s="235" t="s">
        <v>442</v>
      </c>
      <c r="Q39" s="108">
        <f t="shared" si="3"/>
        <v>60</v>
      </c>
      <c r="R39" s="237" t="str">
        <f t="shared" si="4"/>
        <v>--</v>
      </c>
      <c r="S39" s="238" t="str">
        <f t="shared" si="5"/>
        <v>--</v>
      </c>
      <c r="T39" s="239" t="str">
        <f t="shared" si="6"/>
        <v>--</v>
      </c>
      <c r="U39" s="240" t="str">
        <f t="shared" si="7"/>
        <v>--</v>
      </c>
      <c r="V39" s="241">
        <f t="shared" si="8"/>
        <v>82.44</v>
      </c>
      <c r="W39" s="242">
        <f t="shared" si="9"/>
        <v>5.7708</v>
      </c>
      <c r="X39" s="243" t="str">
        <f t="shared" si="10"/>
        <v>--</v>
      </c>
      <c r="Y39" s="244" t="str">
        <f t="shared" si="11"/>
        <v>--</v>
      </c>
      <c r="Z39" s="235" t="s">
        <v>442</v>
      </c>
      <c r="AA39" s="245">
        <f t="shared" si="12"/>
        <v>88.21079999999999</v>
      </c>
      <c r="AB39" s="164"/>
      <c r="AC39" s="1">
        <v>165189</v>
      </c>
    </row>
    <row r="40" spans="2:29" s="1" customFormat="1" ht="16.5" customHeight="1">
      <c r="B40" s="163"/>
      <c r="C40" s="217">
        <v>112</v>
      </c>
      <c r="D40" s="79" t="s">
        <v>300</v>
      </c>
      <c r="E40" s="81" t="s">
        <v>275</v>
      </c>
      <c r="F40" s="230">
        <v>15</v>
      </c>
      <c r="G40" s="231" t="s">
        <v>276</v>
      </c>
      <c r="H40" s="232">
        <f t="shared" si="0"/>
        <v>3.435</v>
      </c>
      <c r="I40" s="422" t="s">
        <v>34</v>
      </c>
      <c r="J40" s="422" t="s">
        <v>35</v>
      </c>
      <c r="K40" s="233">
        <f t="shared" si="1"/>
        <v>3.199999999953434</v>
      </c>
      <c r="L40" s="234">
        <f t="shared" si="2"/>
        <v>192</v>
      </c>
      <c r="M40" s="235" t="s">
        <v>225</v>
      </c>
      <c r="N40" s="235" t="s">
        <v>221</v>
      </c>
      <c r="O40" s="236">
        <v>40</v>
      </c>
      <c r="P40" s="235" t="s">
        <v>443</v>
      </c>
      <c r="Q40" s="108">
        <f t="shared" si="3"/>
        <v>0.6000000000000001</v>
      </c>
      <c r="R40" s="237" t="str">
        <f t="shared" si="4"/>
        <v>--</v>
      </c>
      <c r="S40" s="238">
        <f t="shared" si="5"/>
        <v>2.638080000000001</v>
      </c>
      <c r="T40" s="239" t="str">
        <f t="shared" si="6"/>
        <v>--</v>
      </c>
      <c r="U40" s="240" t="str">
        <f t="shared" si="7"/>
        <v>--</v>
      </c>
      <c r="V40" s="241" t="str">
        <f t="shared" si="8"/>
        <v>--</v>
      </c>
      <c r="W40" s="242" t="str">
        <f t="shared" si="9"/>
        <v>--</v>
      </c>
      <c r="X40" s="243" t="str">
        <f t="shared" si="10"/>
        <v>--</v>
      </c>
      <c r="Y40" s="244" t="str">
        <f t="shared" si="11"/>
        <v>--</v>
      </c>
      <c r="Z40" s="235" t="s">
        <v>442</v>
      </c>
      <c r="AA40" s="245">
        <f t="shared" si="12"/>
        <v>2.638080000000001</v>
      </c>
      <c r="AB40" s="164"/>
      <c r="AC40" s="1">
        <v>165191</v>
      </c>
    </row>
    <row r="41" spans="2:29" s="1" customFormat="1" ht="16.5" customHeight="1">
      <c r="B41" s="163"/>
      <c r="C41" s="217">
        <v>113</v>
      </c>
      <c r="D41" s="79" t="s">
        <v>291</v>
      </c>
      <c r="E41" s="81" t="s">
        <v>288</v>
      </c>
      <c r="F41" s="230">
        <v>150</v>
      </c>
      <c r="G41" s="231" t="s">
        <v>292</v>
      </c>
      <c r="H41" s="232">
        <f t="shared" si="0"/>
        <v>34.35</v>
      </c>
      <c r="I41" s="422" t="s">
        <v>36</v>
      </c>
      <c r="J41" s="422" t="s">
        <v>37</v>
      </c>
      <c r="K41" s="233">
        <f t="shared" si="1"/>
        <v>3.75</v>
      </c>
      <c r="L41" s="234">
        <f t="shared" si="2"/>
        <v>225</v>
      </c>
      <c r="M41" s="235" t="s">
        <v>444</v>
      </c>
      <c r="N41" s="235" t="s">
        <v>221</v>
      </c>
      <c r="O41" s="236"/>
      <c r="P41" s="235" t="s">
        <v>443</v>
      </c>
      <c r="Q41" s="108">
        <f t="shared" si="3"/>
        <v>0.6000000000000001</v>
      </c>
      <c r="R41" s="237">
        <f t="shared" si="4"/>
        <v>77.28750000000001</v>
      </c>
      <c r="S41" s="238" t="str">
        <f t="shared" si="5"/>
        <v>--</v>
      </c>
      <c r="T41" s="239" t="str">
        <f t="shared" si="6"/>
        <v>--</v>
      </c>
      <c r="U41" s="240" t="str">
        <f t="shared" si="7"/>
        <v>--</v>
      </c>
      <c r="V41" s="241" t="str">
        <f t="shared" si="8"/>
        <v>--</v>
      </c>
      <c r="W41" s="242" t="str">
        <f t="shared" si="9"/>
        <v>--</v>
      </c>
      <c r="X41" s="243" t="str">
        <f t="shared" si="10"/>
        <v>--</v>
      </c>
      <c r="Y41" s="244" t="str">
        <f t="shared" si="11"/>
        <v>--</v>
      </c>
      <c r="Z41" s="235" t="s">
        <v>442</v>
      </c>
      <c r="AA41" s="245">
        <f t="shared" si="12"/>
        <v>77.28750000000001</v>
      </c>
      <c r="AB41" s="164"/>
      <c r="AC41" s="1">
        <v>165192</v>
      </c>
    </row>
    <row r="42" spans="2:29" s="1" customFormat="1" ht="16.5" customHeight="1">
      <c r="B42" s="163"/>
      <c r="C42" s="217">
        <v>114</v>
      </c>
      <c r="D42" s="79" t="s">
        <v>445</v>
      </c>
      <c r="E42" s="81" t="s">
        <v>446</v>
      </c>
      <c r="F42" s="230">
        <v>30</v>
      </c>
      <c r="G42" s="231" t="s">
        <v>276</v>
      </c>
      <c r="H42" s="232">
        <f t="shared" si="0"/>
        <v>6.87</v>
      </c>
      <c r="I42" s="422" t="s">
        <v>40</v>
      </c>
      <c r="J42" s="422" t="s">
        <v>41</v>
      </c>
      <c r="K42" s="233">
        <f t="shared" si="1"/>
        <v>3.1499999999650754</v>
      </c>
      <c r="L42" s="234">
        <f t="shared" si="2"/>
        <v>189</v>
      </c>
      <c r="M42" s="235" t="s">
        <v>444</v>
      </c>
      <c r="N42" s="235" t="s">
        <v>221</v>
      </c>
      <c r="O42" s="236"/>
      <c r="P42" s="235" t="s">
        <v>443</v>
      </c>
      <c r="Q42" s="108">
        <f t="shared" si="3"/>
        <v>0.6000000000000001</v>
      </c>
      <c r="R42" s="237">
        <f t="shared" si="4"/>
        <v>12.984300000000003</v>
      </c>
      <c r="S42" s="238" t="str">
        <f t="shared" si="5"/>
        <v>--</v>
      </c>
      <c r="T42" s="239" t="str">
        <f t="shared" si="6"/>
        <v>--</v>
      </c>
      <c r="U42" s="240" t="str">
        <f t="shared" si="7"/>
        <v>--</v>
      </c>
      <c r="V42" s="241" t="str">
        <f t="shared" si="8"/>
        <v>--</v>
      </c>
      <c r="W42" s="242" t="str">
        <f t="shared" si="9"/>
        <v>--</v>
      </c>
      <c r="X42" s="243" t="str">
        <f t="shared" si="10"/>
        <v>--</v>
      </c>
      <c r="Y42" s="244" t="str">
        <f t="shared" si="11"/>
        <v>--</v>
      </c>
      <c r="Z42" s="235" t="s">
        <v>442</v>
      </c>
      <c r="AA42" s="245">
        <f t="shared" si="12"/>
        <v>12.984300000000003</v>
      </c>
      <c r="AB42" s="164"/>
      <c r="AC42" s="1">
        <v>165194</v>
      </c>
    </row>
    <row r="43" spans="2:29" s="1" customFormat="1" ht="16.5" customHeight="1">
      <c r="B43" s="163"/>
      <c r="C43" s="217" t="s">
        <v>640</v>
      </c>
      <c r="D43" s="79" t="s">
        <v>301</v>
      </c>
      <c r="E43" s="81" t="s">
        <v>275</v>
      </c>
      <c r="F43" s="230">
        <v>30</v>
      </c>
      <c r="G43" s="231" t="s">
        <v>276</v>
      </c>
      <c r="H43" s="232">
        <f>F43*$G$16</f>
        <v>6.87</v>
      </c>
      <c r="I43" s="422" t="s">
        <v>42</v>
      </c>
      <c r="J43" s="422" t="s">
        <v>642</v>
      </c>
      <c r="K43" s="233">
        <f>IF(D43="","",(J43-I43)*24)</f>
        <v>2.0333333333255723</v>
      </c>
      <c r="L43" s="234">
        <f>IF(D43="","",ROUND((J43-I43)*24*60,0))</f>
        <v>122</v>
      </c>
      <c r="M43" s="235" t="s">
        <v>441</v>
      </c>
      <c r="N43" s="235" t="s">
        <v>443</v>
      </c>
      <c r="O43" s="236"/>
      <c r="P43" s="235" t="s">
        <v>442</v>
      </c>
      <c r="Q43" s="108">
        <f>$G$17*IF(OR(M43="P",M43="RP"),0.1,1)*IF(P43="SI",1,0.1)</f>
        <v>60</v>
      </c>
      <c r="R43" s="237" t="str">
        <f>IF(M43="P",H43*Q43*ROUND(L43/60,2),"--")</f>
        <v>--</v>
      </c>
      <c r="S43" s="238" t="str">
        <f>IF(M43="RP",H43*Q43*ROUND(L43/60,2)*O43/100,"--")</f>
        <v>--</v>
      </c>
      <c r="T43" s="239">
        <f>IF(AND(M43="F",N43="NO"),H43*Q43,"--")</f>
        <v>412.2</v>
      </c>
      <c r="U43" s="240">
        <f>IF(M43="F",H43*Q43*ROUND(L43/60,2),"--")</f>
        <v>836.7659999999998</v>
      </c>
      <c r="V43" s="241" t="str">
        <f>IF(AND(M43="R",N43="NO"),H43*Q43*O43/100,"--")</f>
        <v>--</v>
      </c>
      <c r="W43" s="242" t="str">
        <f>IF(M43="R",H43*Q43*ROUND(L43/60,2)*O43/100,"--")</f>
        <v>--</v>
      </c>
      <c r="X43" s="243" t="str">
        <f>IF(M43="RF",H43*Q43*ROUND(L43/60,2),"--")</f>
        <v>--</v>
      </c>
      <c r="Y43" s="244" t="str">
        <f>IF(M43="RR",H43*Q43*ROUND(L43/60,2)*O43/100,"--")</f>
        <v>--</v>
      </c>
      <c r="Z43" s="235" t="s">
        <v>442</v>
      </c>
      <c r="AA43" s="245">
        <f>IF(D43="","",SUM(R43:Y43)*IF(Z43="SI",1,2))</f>
        <v>1248.966</v>
      </c>
      <c r="AB43" s="164"/>
      <c r="AC43" s="1">
        <v>165195</v>
      </c>
    </row>
    <row r="44" spans="2:29" s="1" customFormat="1" ht="16.5" customHeight="1">
      <c r="B44" s="163"/>
      <c r="C44" s="217" t="s">
        <v>641</v>
      </c>
      <c r="D44" s="79" t="s">
        <v>301</v>
      </c>
      <c r="E44" s="81" t="s">
        <v>275</v>
      </c>
      <c r="F44" s="230">
        <v>30</v>
      </c>
      <c r="G44" s="231" t="s">
        <v>276</v>
      </c>
      <c r="H44" s="232">
        <f t="shared" si="0"/>
        <v>6.87</v>
      </c>
      <c r="I44" s="422" t="s">
        <v>642</v>
      </c>
      <c r="J44" s="422" t="s">
        <v>43</v>
      </c>
      <c r="K44" s="233">
        <f t="shared" si="1"/>
        <v>2.3999999999650754</v>
      </c>
      <c r="L44" s="234">
        <f t="shared" si="2"/>
        <v>144</v>
      </c>
      <c r="M44" s="235" t="s">
        <v>622</v>
      </c>
      <c r="N44" s="235" t="s">
        <v>443</v>
      </c>
      <c r="O44" s="236"/>
      <c r="P44" s="235" t="s">
        <v>443</v>
      </c>
      <c r="Q44" s="108">
        <f t="shared" si="3"/>
        <v>6</v>
      </c>
      <c r="R44" s="237" t="str">
        <f t="shared" si="4"/>
        <v>--</v>
      </c>
      <c r="S44" s="238" t="str">
        <f t="shared" si="5"/>
        <v>--</v>
      </c>
      <c r="T44" s="239" t="str">
        <f t="shared" si="6"/>
        <v>--</v>
      </c>
      <c r="U44" s="240" t="str">
        <f t="shared" si="7"/>
        <v>--</v>
      </c>
      <c r="V44" s="241" t="str">
        <f t="shared" si="8"/>
        <v>--</v>
      </c>
      <c r="W44" s="242" t="str">
        <f t="shared" si="9"/>
        <v>--</v>
      </c>
      <c r="X44" s="243">
        <f t="shared" si="10"/>
        <v>98.928</v>
      </c>
      <c r="Y44" s="244" t="str">
        <f t="shared" si="11"/>
        <v>--</v>
      </c>
      <c r="Z44" s="235" t="s">
        <v>442</v>
      </c>
      <c r="AA44" s="245">
        <f t="shared" si="12"/>
        <v>98.928</v>
      </c>
      <c r="AB44" s="164"/>
      <c r="AC44" s="1">
        <v>165195</v>
      </c>
    </row>
    <row r="45" spans="2:28" s="1" customFormat="1" ht="16.5" customHeight="1" thickBot="1">
      <c r="B45" s="163"/>
      <c r="C45" s="330"/>
      <c r="D45" s="330"/>
      <c r="E45" s="330"/>
      <c r="F45" s="330"/>
      <c r="G45" s="330"/>
      <c r="H45" s="248"/>
      <c r="I45" s="424"/>
      <c r="J45" s="424"/>
      <c r="K45" s="247"/>
      <c r="L45" s="247"/>
      <c r="M45" s="330"/>
      <c r="N45" s="330"/>
      <c r="O45" s="330"/>
      <c r="P45" s="330"/>
      <c r="Q45" s="331"/>
      <c r="R45" s="332"/>
      <c r="S45" s="333"/>
      <c r="T45" s="334"/>
      <c r="U45" s="335"/>
      <c r="V45" s="336"/>
      <c r="W45" s="337"/>
      <c r="X45" s="338"/>
      <c r="Y45" s="339"/>
      <c r="Z45" s="330"/>
      <c r="AA45" s="249"/>
      <c r="AB45" s="164"/>
    </row>
    <row r="46" spans="2:28" s="1" customFormat="1" ht="16.5" customHeight="1" thickBot="1" thickTop="1">
      <c r="B46" s="163"/>
      <c r="C46" s="117" t="s">
        <v>409</v>
      </c>
      <c r="D46" s="118" t="s">
        <v>383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50">
        <f>SUM(R20:R45)</f>
        <v>151.747995</v>
      </c>
      <c r="S46" s="251">
        <f>SUM(S20:S45)</f>
        <v>12.382488000000002</v>
      </c>
      <c r="T46" s="252">
        <f>SUM(T20:T45)</f>
        <v>755.7</v>
      </c>
      <c r="U46" s="253">
        <f>SUM(U22:U45)</f>
        <v>952.8689999999999</v>
      </c>
      <c r="V46" s="254">
        <f>SUM(V20:V45)</f>
        <v>82.44</v>
      </c>
      <c r="W46" s="254">
        <f>SUM(W22:W45)</f>
        <v>5.7708</v>
      </c>
      <c r="X46" s="255">
        <f>SUM(X20:X45)</f>
        <v>222.1071</v>
      </c>
      <c r="Y46" s="256">
        <f>SUM(Y22:Y45)</f>
        <v>0</v>
      </c>
      <c r="Z46" s="257"/>
      <c r="AA46" s="258">
        <f>ROUND(SUM(AA20:AA45),2)</f>
        <v>16431.99</v>
      </c>
      <c r="AB46" s="164"/>
    </row>
    <row r="47" spans="2:28" s="132" customFormat="1" ht="9.75" thickTop="1">
      <c r="B47" s="259"/>
      <c r="C47" s="134"/>
      <c r="D47" s="135" t="s">
        <v>384</v>
      </c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1"/>
      <c r="S47" s="261"/>
      <c r="T47" s="261"/>
      <c r="U47" s="261"/>
      <c r="V47" s="261"/>
      <c r="W47" s="261"/>
      <c r="X47" s="261"/>
      <c r="Y47" s="261"/>
      <c r="Z47" s="260"/>
      <c r="AA47" s="262"/>
      <c r="AB47" s="263"/>
    </row>
    <row r="48" spans="2:28" s="1" customFormat="1" ht="16.5" customHeight="1" thickBot="1">
      <c r="B48" s="264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6"/>
    </row>
    <row r="49" spans="2:28" ht="16.5" customHeight="1" thickTop="1"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8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printOptions/>
  <pageMargins left="0.5905511811023623" right="0.1968503937007874" top="0.7874015748031497" bottom="0.7874015748031497" header="0.5118110236220472" footer="0.5118110236220472"/>
  <pageSetup fitToHeight="1" fitToWidth="1" horizontalDpi="300" verticalDpi="300" orientation="landscape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AC46"/>
  <sheetViews>
    <sheetView zoomScale="75" zoomScaleNormal="75" workbookViewId="0" topLeftCell="E10">
      <selection activeCell="G17" sqref="G17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30.7109375" style="5" customWidth="1"/>
    <col min="5" max="5" width="25.7109375" style="5" customWidth="1"/>
    <col min="6" max="6" width="7.28125" style="5" customWidth="1"/>
    <col min="7" max="7" width="12.00390625" style="5" customWidth="1"/>
    <col min="8" max="8" width="13.28125" style="5" hidden="1" customWidth="1"/>
    <col min="9" max="10" width="15.7109375" style="5" customWidth="1"/>
    <col min="11" max="13" width="9.7109375" style="5" customWidth="1"/>
    <col min="14" max="16" width="7.7109375" style="5" customWidth="1"/>
    <col min="17" max="17" width="13.28125" style="5" hidden="1" customWidth="1"/>
    <col min="18" max="19" width="14.57421875" style="5" hidden="1" customWidth="1"/>
    <col min="20" max="20" width="16.28125" style="5" hidden="1" customWidth="1"/>
    <col min="21" max="21" width="16.8515625" style="5" hidden="1" customWidth="1"/>
    <col min="22" max="22" width="16.28125" style="5" hidden="1" customWidth="1"/>
    <col min="23" max="25" width="16.8515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16384" width="11.421875" style="5" customWidth="1"/>
  </cols>
  <sheetData>
    <row r="1" spans="2:28" s="3" customFormat="1" ht="32.25" customHeight="1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327"/>
    </row>
    <row r="2" spans="2:28" s="3" customFormat="1" ht="26.25">
      <c r="B2" s="16" t="str">
        <f>'tot-0603'!B2</f>
        <v>ANEXO IV a la Resolución E.N.R.E.  N°                    /2008</v>
      </c>
      <c r="C2" s="150"/>
      <c r="D2" s="150"/>
      <c r="E2" s="4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2:28" s="1" customFormat="1" ht="12" customHeight="1">
      <c r="B3" s="17"/>
      <c r="C3" s="151"/>
      <c r="D3" s="151"/>
      <c r="E3" s="6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</row>
    <row r="4" spans="1:28" s="9" customFormat="1" ht="11.25">
      <c r="A4" s="8" t="s">
        <v>355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</row>
    <row r="5" spans="1:28" s="9" customFormat="1" ht="11.25">
      <c r="A5" s="8" t="s">
        <v>356</v>
      </c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</row>
    <row r="6" spans="2:28" s="1" customFormat="1" ht="16.5" customHeight="1" thickBot="1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</row>
    <row r="7" spans="2:28" s="1" customFormat="1" ht="16.5" customHeight="1" thickTop="1"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/>
    </row>
    <row r="8" spans="2:28" s="22" customFormat="1" ht="20.25">
      <c r="B8" s="158"/>
      <c r="C8" s="159"/>
      <c r="D8" s="160" t="s">
        <v>357</v>
      </c>
      <c r="F8" s="159"/>
      <c r="G8" s="161"/>
      <c r="H8" s="161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62"/>
    </row>
    <row r="9" spans="2:28" s="1" customFormat="1" ht="16.5" customHeight="1">
      <c r="B9" s="163"/>
      <c r="C9" s="2"/>
      <c r="D9" s="2"/>
      <c r="E9" s="2"/>
      <c r="F9" s="2"/>
      <c r="G9" s="15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64"/>
    </row>
    <row r="10" spans="2:28" s="22" customFormat="1" ht="20.25">
      <c r="B10" s="158"/>
      <c r="C10" s="159"/>
      <c r="D10" s="160" t="s">
        <v>385</v>
      </c>
      <c r="E10" s="159"/>
      <c r="F10" s="159"/>
      <c r="G10" s="161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62"/>
    </row>
    <row r="11" spans="2:28" s="1" customFormat="1" ht="16.5" customHeight="1">
      <c r="B11" s="163"/>
      <c r="C11" s="2"/>
      <c r="D11" s="165"/>
      <c r="E11" s="2"/>
      <c r="F11" s="2"/>
      <c r="G11" s="15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64"/>
    </row>
    <row r="12" spans="2:28" s="22" customFormat="1" ht="20.25">
      <c r="B12" s="158"/>
      <c r="C12" s="159"/>
      <c r="D12" s="166" t="s">
        <v>386</v>
      </c>
      <c r="E12" s="160"/>
      <c r="F12" s="161"/>
      <c r="G12" s="161"/>
      <c r="H12" s="167"/>
      <c r="I12" s="159"/>
      <c r="J12" s="161"/>
      <c r="K12" s="161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62"/>
    </row>
    <row r="13" spans="2:28" s="1" customFormat="1" ht="16.5" customHeight="1">
      <c r="B13" s="163"/>
      <c r="C13" s="2"/>
      <c r="D13" s="168"/>
      <c r="E13" s="168"/>
      <c r="F13" s="168"/>
      <c r="G13" s="169"/>
      <c r="H13" s="17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64"/>
    </row>
    <row r="14" spans="2:28" s="10" customFormat="1" ht="19.5">
      <c r="B14" s="171" t="str">
        <f>'tot-0603'!B14</f>
        <v>Desde el 01 al 31 de marzo de 2006</v>
      </c>
      <c r="C14" s="28"/>
      <c r="D14" s="172"/>
      <c r="E14" s="172"/>
      <c r="F14" s="172"/>
      <c r="G14" s="172"/>
      <c r="H14" s="172"/>
      <c r="I14" s="29"/>
      <c r="J14" s="29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3"/>
    </row>
    <row r="15" spans="2:28" s="1" customFormat="1" ht="16.5" customHeight="1" thickBot="1">
      <c r="B15" s="163"/>
      <c r="C15" s="2"/>
      <c r="D15" s="2"/>
      <c r="E15" s="2"/>
      <c r="F15" s="2"/>
      <c r="G15" s="174"/>
      <c r="H15" s="2"/>
      <c r="I15" s="17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64"/>
    </row>
    <row r="16" spans="2:28" s="1" customFormat="1" ht="16.5" customHeight="1" thickBot="1" thickTop="1">
      <c r="B16" s="163"/>
      <c r="C16" s="2"/>
      <c r="D16" s="176" t="s">
        <v>387</v>
      </c>
      <c r="E16" s="177"/>
      <c r="F16" s="178"/>
      <c r="G16" s="328">
        <v>0.229</v>
      </c>
      <c r="H16" s="15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64"/>
    </row>
    <row r="17" spans="2:28" s="1" customFormat="1" ht="16.5" customHeight="1" thickBot="1" thickTop="1">
      <c r="B17" s="163"/>
      <c r="C17" s="2"/>
      <c r="D17" s="179" t="s">
        <v>388</v>
      </c>
      <c r="E17" s="180"/>
      <c r="F17" s="180"/>
      <c r="G17" s="181">
        <v>60</v>
      </c>
      <c r="H17" s="182"/>
      <c r="I17" s="182" t="str">
        <f>IF(G17=60," ",IF(G17=120,"    Coeficiente duplicado por tasa de falla &gt;4 Sal. x año/100 km.","    REVISAR COEFICIENTE"))</f>
        <v> 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83"/>
      <c r="V17" s="2"/>
      <c r="W17" s="183"/>
      <c r="X17" s="183"/>
      <c r="Y17" s="183"/>
      <c r="Z17" s="183"/>
      <c r="AA17" s="183"/>
      <c r="AB17" s="164"/>
    </row>
    <row r="18" spans="2:28" s="1" customFormat="1" ht="16.5" customHeight="1" thickBot="1" thickTop="1">
      <c r="B18" s="163"/>
      <c r="C18" s="2"/>
      <c r="D18" s="2"/>
      <c r="E18" s="2"/>
      <c r="F18" s="2"/>
      <c r="G18" s="184"/>
      <c r="H18" s="2"/>
      <c r="I18" s="18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64"/>
    </row>
    <row r="19" spans="2:28" s="186" customFormat="1" ht="34.5" customHeight="1" thickBot="1" thickTop="1">
      <c r="B19" s="187"/>
      <c r="C19" s="188" t="s">
        <v>365</v>
      </c>
      <c r="D19" s="189" t="s">
        <v>389</v>
      </c>
      <c r="E19" s="190" t="s">
        <v>390</v>
      </c>
      <c r="F19" s="191" t="s">
        <v>391</v>
      </c>
      <c r="G19" s="192" t="s">
        <v>366</v>
      </c>
      <c r="H19" s="193" t="s">
        <v>368</v>
      </c>
      <c r="I19" s="190" t="s">
        <v>369</v>
      </c>
      <c r="J19" s="190" t="s">
        <v>370</v>
      </c>
      <c r="K19" s="189" t="s">
        <v>392</v>
      </c>
      <c r="L19" s="189" t="s">
        <v>393</v>
      </c>
      <c r="M19" s="50" t="s">
        <v>408</v>
      </c>
      <c r="N19" s="190" t="s">
        <v>394</v>
      </c>
      <c r="O19" s="189" t="s">
        <v>373</v>
      </c>
      <c r="P19" s="190" t="s">
        <v>395</v>
      </c>
      <c r="Q19" s="194" t="s">
        <v>396</v>
      </c>
      <c r="R19" s="195" t="s">
        <v>375</v>
      </c>
      <c r="S19" s="196" t="s">
        <v>376</v>
      </c>
      <c r="T19" s="197" t="s">
        <v>397</v>
      </c>
      <c r="U19" s="198"/>
      <c r="V19" s="199" t="s">
        <v>398</v>
      </c>
      <c r="W19" s="200"/>
      <c r="X19" s="201" t="s">
        <v>379</v>
      </c>
      <c r="Y19" s="202" t="s">
        <v>380</v>
      </c>
      <c r="Z19" s="192" t="s">
        <v>399</v>
      </c>
      <c r="AA19" s="192" t="s">
        <v>382</v>
      </c>
      <c r="AB19" s="203"/>
    </row>
    <row r="20" spans="2:28" s="1" customFormat="1" ht="16.5" customHeight="1" thickTop="1">
      <c r="B20" s="163"/>
      <c r="C20" s="204"/>
      <c r="D20" s="205" t="s">
        <v>223</v>
      </c>
      <c r="E20" s="206"/>
      <c r="F20" s="206"/>
      <c r="G20" s="206"/>
      <c r="H20" s="207"/>
      <c r="I20" s="420"/>
      <c r="J20" s="421"/>
      <c r="K20" s="208"/>
      <c r="L20" s="208"/>
      <c r="M20" s="206"/>
      <c r="N20" s="206"/>
      <c r="O20" s="206"/>
      <c r="P20" s="206"/>
      <c r="Q20" s="76"/>
      <c r="R20" s="74"/>
      <c r="S20" s="209"/>
      <c r="T20" s="210"/>
      <c r="U20" s="211"/>
      <c r="V20" s="212"/>
      <c r="W20" s="213"/>
      <c r="X20" s="214"/>
      <c r="Y20" s="215"/>
      <c r="Z20" s="206"/>
      <c r="AA20" s="216">
        <f>ROUND('TR-0603 (2)'!AA46,2)</f>
        <v>16431.99</v>
      </c>
      <c r="AB20" s="164"/>
    </row>
    <row r="21" spans="2:28" s="1" customFormat="1" ht="16.5" customHeight="1">
      <c r="B21" s="163"/>
      <c r="C21" s="217"/>
      <c r="D21" s="218"/>
      <c r="E21" s="219"/>
      <c r="F21" s="219"/>
      <c r="G21" s="219"/>
      <c r="H21" s="220"/>
      <c r="I21" s="422"/>
      <c r="J21" s="423"/>
      <c r="K21" s="221"/>
      <c r="L21" s="221"/>
      <c r="M21" s="219"/>
      <c r="N21" s="219"/>
      <c r="O21" s="219"/>
      <c r="P21" s="219"/>
      <c r="Q21" s="90"/>
      <c r="R21" s="88"/>
      <c r="S21" s="222"/>
      <c r="T21" s="223"/>
      <c r="U21" s="224"/>
      <c r="V21" s="225"/>
      <c r="W21" s="226"/>
      <c r="X21" s="227"/>
      <c r="Y21" s="228"/>
      <c r="Z21" s="219"/>
      <c r="AA21" s="229"/>
      <c r="AB21" s="164"/>
    </row>
    <row r="22" spans="2:29" s="1" customFormat="1" ht="16.5" customHeight="1">
      <c r="B22" s="163"/>
      <c r="C22" s="217">
        <v>116</v>
      </c>
      <c r="D22" s="79" t="s">
        <v>314</v>
      </c>
      <c r="E22" s="81" t="s">
        <v>275</v>
      </c>
      <c r="F22" s="230">
        <v>15</v>
      </c>
      <c r="G22" s="231" t="s">
        <v>276</v>
      </c>
      <c r="H22" s="232">
        <f aca="true" t="shared" si="0" ref="H22:H41">F22*$G$16</f>
        <v>3.435</v>
      </c>
      <c r="I22" s="422" t="s">
        <v>72</v>
      </c>
      <c r="J22" s="422" t="s">
        <v>73</v>
      </c>
      <c r="K22" s="233">
        <f aca="true" t="shared" si="1" ref="K22:K41">IF(D22="","",(J22-I22)*24)</f>
        <v>9.433333333348855</v>
      </c>
      <c r="L22" s="234">
        <f aca="true" t="shared" si="2" ref="L22:L41">IF(D22="","",ROUND((J22-I22)*24*60,0))</f>
        <v>566</v>
      </c>
      <c r="M22" s="235" t="s">
        <v>444</v>
      </c>
      <c r="N22" s="235" t="s">
        <v>221</v>
      </c>
      <c r="O22" s="236"/>
      <c r="P22" s="235" t="s">
        <v>443</v>
      </c>
      <c r="Q22" s="108">
        <f aca="true" t="shared" si="3" ref="Q22:Q41">$G$17*IF(OR(M22="P",M22="RP"),0.1,1)*IF(P22="SI",1,0.1)</f>
        <v>0.6000000000000001</v>
      </c>
      <c r="R22" s="237">
        <f aca="true" t="shared" si="4" ref="R22:R41">IF(M22="P",H22*Q22*ROUND(L22/60,2),"--")</f>
        <v>19.435230000000004</v>
      </c>
      <c r="S22" s="238" t="str">
        <f aca="true" t="shared" si="5" ref="S22:S41">IF(M22="RP",H22*Q22*ROUND(L22/60,2)*O22/100,"--")</f>
        <v>--</v>
      </c>
      <c r="T22" s="239" t="str">
        <f aca="true" t="shared" si="6" ref="T22:T41">IF(AND(M22="F",N22="NO"),H22*Q22,"--")</f>
        <v>--</v>
      </c>
      <c r="U22" s="240" t="str">
        <f aca="true" t="shared" si="7" ref="U22:U41">IF(M22="F",H22*Q22*ROUND(L22/60,2),"--")</f>
        <v>--</v>
      </c>
      <c r="V22" s="241" t="str">
        <f aca="true" t="shared" si="8" ref="V22:V41">IF(AND(M22="R",N22="NO"),H22*Q22*O22/100,"--")</f>
        <v>--</v>
      </c>
      <c r="W22" s="242" t="str">
        <f aca="true" t="shared" si="9" ref="W22:W41">IF(M22="R",H22*Q22*ROUND(L22/60,2)*O22/100,"--")</f>
        <v>--</v>
      </c>
      <c r="X22" s="243" t="str">
        <f aca="true" t="shared" si="10" ref="X22:X41">IF(M22="RF",H22*Q22*ROUND(L22/60,2),"--")</f>
        <v>--</v>
      </c>
      <c r="Y22" s="244" t="str">
        <f aca="true" t="shared" si="11" ref="Y22:Y41">IF(M22="RR",H22*Q22*ROUND(L22/60,2)*O22/100,"--")</f>
        <v>--</v>
      </c>
      <c r="Z22" s="235" t="s">
        <v>442</v>
      </c>
      <c r="AA22" s="245">
        <f aca="true" t="shared" si="12" ref="AA22:AA41">IF(D22="","",SUM(R22:Y22)*IF(Z22="SI",1,2))</f>
        <v>19.435230000000004</v>
      </c>
      <c r="AB22" s="246"/>
      <c r="AC22" s="1">
        <v>165393</v>
      </c>
    </row>
    <row r="23" spans="2:29" s="1" customFormat="1" ht="16.5" customHeight="1">
      <c r="B23" s="163"/>
      <c r="C23" s="217">
        <v>117</v>
      </c>
      <c r="D23" s="79" t="s">
        <v>303</v>
      </c>
      <c r="E23" s="81" t="s">
        <v>273</v>
      </c>
      <c r="F23" s="230">
        <v>15</v>
      </c>
      <c r="G23" s="231" t="s">
        <v>276</v>
      </c>
      <c r="H23" s="232">
        <f t="shared" si="0"/>
        <v>3.435</v>
      </c>
      <c r="I23" s="422" t="s">
        <v>76</v>
      </c>
      <c r="J23" s="422" t="s">
        <v>77</v>
      </c>
      <c r="K23" s="233">
        <f t="shared" si="1"/>
        <v>7.816666666651145</v>
      </c>
      <c r="L23" s="234">
        <f t="shared" si="2"/>
        <v>469</v>
      </c>
      <c r="M23" s="235" t="s">
        <v>444</v>
      </c>
      <c r="N23" s="235" t="s">
        <v>221</v>
      </c>
      <c r="O23" s="236"/>
      <c r="P23" s="235" t="s">
        <v>443</v>
      </c>
      <c r="Q23" s="108">
        <f t="shared" si="3"/>
        <v>0.6000000000000001</v>
      </c>
      <c r="R23" s="237">
        <f t="shared" si="4"/>
        <v>16.117020000000004</v>
      </c>
      <c r="S23" s="238" t="str">
        <f t="shared" si="5"/>
        <v>--</v>
      </c>
      <c r="T23" s="239" t="str">
        <f t="shared" si="6"/>
        <v>--</v>
      </c>
      <c r="U23" s="240" t="str">
        <f t="shared" si="7"/>
        <v>--</v>
      </c>
      <c r="V23" s="241" t="str">
        <f t="shared" si="8"/>
        <v>--</v>
      </c>
      <c r="W23" s="242" t="str">
        <f t="shared" si="9"/>
        <v>--</v>
      </c>
      <c r="X23" s="243" t="str">
        <f t="shared" si="10"/>
        <v>--</v>
      </c>
      <c r="Y23" s="244" t="str">
        <f t="shared" si="11"/>
        <v>--</v>
      </c>
      <c r="Z23" s="235" t="s">
        <v>442</v>
      </c>
      <c r="AA23" s="245">
        <f t="shared" si="12"/>
        <v>16.117020000000004</v>
      </c>
      <c r="AB23" s="246"/>
      <c r="AC23" s="1">
        <v>165395</v>
      </c>
    </row>
    <row r="24" spans="2:29" s="1" customFormat="1" ht="16.5" customHeight="1">
      <c r="B24" s="163"/>
      <c r="C24" s="217">
        <v>118</v>
      </c>
      <c r="D24" s="79" t="s">
        <v>308</v>
      </c>
      <c r="E24" s="81" t="s">
        <v>275</v>
      </c>
      <c r="F24" s="230">
        <v>15</v>
      </c>
      <c r="G24" s="231" t="s">
        <v>276</v>
      </c>
      <c r="H24" s="232">
        <f t="shared" si="0"/>
        <v>3.435</v>
      </c>
      <c r="I24" s="422" t="s">
        <v>87</v>
      </c>
      <c r="J24" s="422" t="s">
        <v>88</v>
      </c>
      <c r="K24" s="233">
        <f t="shared" si="1"/>
        <v>6.283333333209157</v>
      </c>
      <c r="L24" s="234">
        <f t="shared" si="2"/>
        <v>377</v>
      </c>
      <c r="M24" s="235" t="s">
        <v>225</v>
      </c>
      <c r="N24" s="235" t="s">
        <v>221</v>
      </c>
      <c r="O24" s="236">
        <v>33</v>
      </c>
      <c r="P24" s="235" t="s">
        <v>443</v>
      </c>
      <c r="Q24" s="108">
        <f t="shared" si="3"/>
        <v>0.6000000000000001</v>
      </c>
      <c r="R24" s="237" t="str">
        <f t="shared" si="4"/>
        <v>--</v>
      </c>
      <c r="S24" s="238">
        <f t="shared" si="5"/>
        <v>4.271216400000001</v>
      </c>
      <c r="T24" s="239" t="str">
        <f t="shared" si="6"/>
        <v>--</v>
      </c>
      <c r="U24" s="240" t="str">
        <f t="shared" si="7"/>
        <v>--</v>
      </c>
      <c r="V24" s="241" t="str">
        <f t="shared" si="8"/>
        <v>--</v>
      </c>
      <c r="W24" s="242" t="str">
        <f t="shared" si="9"/>
        <v>--</v>
      </c>
      <c r="X24" s="243" t="str">
        <f t="shared" si="10"/>
        <v>--</v>
      </c>
      <c r="Y24" s="244" t="str">
        <f t="shared" si="11"/>
        <v>--</v>
      </c>
      <c r="Z24" s="235" t="s">
        <v>442</v>
      </c>
      <c r="AA24" s="245">
        <f t="shared" si="12"/>
        <v>4.271216400000001</v>
      </c>
      <c r="AB24" s="164"/>
      <c r="AC24" s="1">
        <v>165401</v>
      </c>
    </row>
    <row r="25" spans="2:29" s="1" customFormat="1" ht="16.5" customHeight="1">
      <c r="B25" s="163"/>
      <c r="C25" s="217">
        <v>119</v>
      </c>
      <c r="D25" s="79" t="s">
        <v>308</v>
      </c>
      <c r="E25" s="81" t="s">
        <v>275</v>
      </c>
      <c r="F25" s="230">
        <v>15</v>
      </c>
      <c r="G25" s="231" t="s">
        <v>276</v>
      </c>
      <c r="H25" s="232">
        <f t="shared" si="0"/>
        <v>3.435</v>
      </c>
      <c r="I25" s="422" t="s">
        <v>97</v>
      </c>
      <c r="J25" s="422" t="s">
        <v>98</v>
      </c>
      <c r="K25" s="233">
        <f t="shared" si="1"/>
        <v>0.3833333333604969</v>
      </c>
      <c r="L25" s="234">
        <f t="shared" si="2"/>
        <v>23</v>
      </c>
      <c r="M25" s="235" t="s">
        <v>225</v>
      </c>
      <c r="N25" s="235" t="s">
        <v>221</v>
      </c>
      <c r="O25" s="236">
        <v>66</v>
      </c>
      <c r="P25" s="235" t="s">
        <v>443</v>
      </c>
      <c r="Q25" s="108">
        <f t="shared" si="3"/>
        <v>0.6000000000000001</v>
      </c>
      <c r="R25" s="237" t="str">
        <f t="shared" si="4"/>
        <v>--</v>
      </c>
      <c r="S25" s="238">
        <f t="shared" si="5"/>
        <v>0.5168988000000002</v>
      </c>
      <c r="T25" s="239" t="str">
        <f t="shared" si="6"/>
        <v>--</v>
      </c>
      <c r="U25" s="240" t="str">
        <f t="shared" si="7"/>
        <v>--</v>
      </c>
      <c r="V25" s="241" t="str">
        <f t="shared" si="8"/>
        <v>--</v>
      </c>
      <c r="W25" s="242" t="str">
        <f t="shared" si="9"/>
        <v>--</v>
      </c>
      <c r="X25" s="243" t="str">
        <f t="shared" si="10"/>
        <v>--</v>
      </c>
      <c r="Y25" s="244" t="str">
        <f t="shared" si="11"/>
        <v>--</v>
      </c>
      <c r="Z25" s="235" t="s">
        <v>442</v>
      </c>
      <c r="AA25" s="245">
        <f t="shared" si="12"/>
        <v>0.5168988000000002</v>
      </c>
      <c r="AB25" s="164"/>
      <c r="AC25" s="1">
        <v>165406</v>
      </c>
    </row>
    <row r="26" spans="2:29" s="1" customFormat="1" ht="16.5" customHeight="1">
      <c r="B26" s="163"/>
      <c r="C26" s="217">
        <v>120</v>
      </c>
      <c r="D26" s="79" t="s">
        <v>314</v>
      </c>
      <c r="E26" s="81" t="s">
        <v>275</v>
      </c>
      <c r="F26" s="230">
        <v>15</v>
      </c>
      <c r="G26" s="231" t="s">
        <v>276</v>
      </c>
      <c r="H26" s="232">
        <f t="shared" si="0"/>
        <v>3.435</v>
      </c>
      <c r="I26" s="422" t="s">
        <v>101</v>
      </c>
      <c r="J26" s="422" t="s">
        <v>102</v>
      </c>
      <c r="K26" s="233">
        <f t="shared" si="1"/>
        <v>8.366666666523088</v>
      </c>
      <c r="L26" s="234">
        <f t="shared" si="2"/>
        <v>502</v>
      </c>
      <c r="M26" s="235" t="s">
        <v>444</v>
      </c>
      <c r="N26" s="235" t="s">
        <v>221</v>
      </c>
      <c r="O26" s="236"/>
      <c r="P26" s="235" t="s">
        <v>443</v>
      </c>
      <c r="Q26" s="108">
        <f t="shared" si="3"/>
        <v>0.6000000000000001</v>
      </c>
      <c r="R26" s="237">
        <f t="shared" si="4"/>
        <v>17.250570000000003</v>
      </c>
      <c r="S26" s="238" t="str">
        <f t="shared" si="5"/>
        <v>--</v>
      </c>
      <c r="T26" s="239" t="str">
        <f t="shared" si="6"/>
        <v>--</v>
      </c>
      <c r="U26" s="240" t="str">
        <f t="shared" si="7"/>
        <v>--</v>
      </c>
      <c r="V26" s="241" t="str">
        <f t="shared" si="8"/>
        <v>--</v>
      </c>
      <c r="W26" s="242" t="str">
        <f t="shared" si="9"/>
        <v>--</v>
      </c>
      <c r="X26" s="243" t="str">
        <f t="shared" si="10"/>
        <v>--</v>
      </c>
      <c r="Y26" s="244" t="str">
        <f t="shared" si="11"/>
        <v>--</v>
      </c>
      <c r="Z26" s="235" t="s">
        <v>442</v>
      </c>
      <c r="AA26" s="245">
        <f t="shared" si="12"/>
        <v>17.250570000000003</v>
      </c>
      <c r="AB26" s="164"/>
      <c r="AC26" s="1">
        <v>165408</v>
      </c>
    </row>
    <row r="27" spans="2:29" s="1" customFormat="1" ht="16.5" customHeight="1">
      <c r="B27" s="163"/>
      <c r="C27" s="217">
        <v>121</v>
      </c>
      <c r="D27" s="79" t="s">
        <v>303</v>
      </c>
      <c r="E27" s="81" t="s">
        <v>273</v>
      </c>
      <c r="F27" s="230">
        <v>15</v>
      </c>
      <c r="G27" s="231" t="s">
        <v>276</v>
      </c>
      <c r="H27" s="232">
        <f t="shared" si="0"/>
        <v>3.435</v>
      </c>
      <c r="I27" s="422" t="s">
        <v>103</v>
      </c>
      <c r="J27" s="422" t="s">
        <v>104</v>
      </c>
      <c r="K27" s="233">
        <f t="shared" si="1"/>
        <v>7.799999999930151</v>
      </c>
      <c r="L27" s="234">
        <f t="shared" si="2"/>
        <v>468</v>
      </c>
      <c r="M27" s="235" t="s">
        <v>444</v>
      </c>
      <c r="N27" s="235" t="s">
        <v>221</v>
      </c>
      <c r="O27" s="236"/>
      <c r="P27" s="235" t="s">
        <v>443</v>
      </c>
      <c r="Q27" s="108">
        <f t="shared" si="3"/>
        <v>0.6000000000000001</v>
      </c>
      <c r="R27" s="237">
        <f t="shared" si="4"/>
        <v>16.0758</v>
      </c>
      <c r="S27" s="238" t="str">
        <f t="shared" si="5"/>
        <v>--</v>
      </c>
      <c r="T27" s="239" t="str">
        <f t="shared" si="6"/>
        <v>--</v>
      </c>
      <c r="U27" s="240" t="str">
        <f t="shared" si="7"/>
        <v>--</v>
      </c>
      <c r="V27" s="241" t="str">
        <f t="shared" si="8"/>
        <v>--</v>
      </c>
      <c r="W27" s="242" t="str">
        <f t="shared" si="9"/>
        <v>--</v>
      </c>
      <c r="X27" s="243" t="str">
        <f t="shared" si="10"/>
        <v>--</v>
      </c>
      <c r="Y27" s="244" t="str">
        <f t="shared" si="11"/>
        <v>--</v>
      </c>
      <c r="Z27" s="235" t="s">
        <v>442</v>
      </c>
      <c r="AA27" s="245">
        <f t="shared" si="12"/>
        <v>16.0758</v>
      </c>
      <c r="AB27" s="164"/>
      <c r="AC27" s="1">
        <v>165409</v>
      </c>
    </row>
    <row r="28" spans="2:29" s="1" customFormat="1" ht="16.5" customHeight="1">
      <c r="B28" s="163"/>
      <c r="C28" s="217">
        <v>122</v>
      </c>
      <c r="D28" s="79" t="s">
        <v>308</v>
      </c>
      <c r="E28" s="81" t="s">
        <v>275</v>
      </c>
      <c r="F28" s="230">
        <v>15</v>
      </c>
      <c r="G28" s="231" t="s">
        <v>276</v>
      </c>
      <c r="H28" s="232">
        <f t="shared" si="0"/>
        <v>3.435</v>
      </c>
      <c r="I28" s="422" t="s">
        <v>107</v>
      </c>
      <c r="J28" s="422" t="s">
        <v>108</v>
      </c>
      <c r="K28" s="233">
        <f t="shared" si="1"/>
        <v>3.4333333333488554</v>
      </c>
      <c r="L28" s="234">
        <f t="shared" si="2"/>
        <v>206</v>
      </c>
      <c r="M28" s="235" t="s">
        <v>225</v>
      </c>
      <c r="N28" s="235" t="s">
        <v>221</v>
      </c>
      <c r="O28" s="236">
        <v>33</v>
      </c>
      <c r="P28" s="235" t="s">
        <v>443</v>
      </c>
      <c r="Q28" s="108">
        <f t="shared" si="3"/>
        <v>0.6000000000000001</v>
      </c>
      <c r="R28" s="237" t="str">
        <f t="shared" si="4"/>
        <v>--</v>
      </c>
      <c r="S28" s="238">
        <f t="shared" si="5"/>
        <v>2.3328459000000006</v>
      </c>
      <c r="T28" s="239" t="str">
        <f t="shared" si="6"/>
        <v>--</v>
      </c>
      <c r="U28" s="240" t="str">
        <f t="shared" si="7"/>
        <v>--</v>
      </c>
      <c r="V28" s="241" t="str">
        <f t="shared" si="8"/>
        <v>--</v>
      </c>
      <c r="W28" s="242" t="str">
        <f t="shared" si="9"/>
        <v>--</v>
      </c>
      <c r="X28" s="243" t="str">
        <f t="shared" si="10"/>
        <v>--</v>
      </c>
      <c r="Y28" s="244" t="str">
        <f t="shared" si="11"/>
        <v>--</v>
      </c>
      <c r="Z28" s="235" t="s">
        <v>442</v>
      </c>
      <c r="AA28" s="245">
        <f t="shared" si="12"/>
        <v>2.3328459000000006</v>
      </c>
      <c r="AB28" s="164"/>
      <c r="AC28" s="1">
        <v>165411</v>
      </c>
    </row>
    <row r="29" spans="2:29" s="1" customFormat="1" ht="16.5" customHeight="1">
      <c r="B29" s="163"/>
      <c r="C29" s="217">
        <v>123</v>
      </c>
      <c r="D29" s="79" t="s">
        <v>308</v>
      </c>
      <c r="E29" s="81" t="s">
        <v>277</v>
      </c>
      <c r="F29" s="230">
        <v>15</v>
      </c>
      <c r="G29" s="231" t="s">
        <v>276</v>
      </c>
      <c r="H29" s="232">
        <f t="shared" si="0"/>
        <v>3.435</v>
      </c>
      <c r="I29" s="422" t="s">
        <v>111</v>
      </c>
      <c r="J29" s="422" t="s">
        <v>112</v>
      </c>
      <c r="K29" s="233">
        <f t="shared" si="1"/>
        <v>3.1499999999650754</v>
      </c>
      <c r="L29" s="234">
        <f t="shared" si="2"/>
        <v>189</v>
      </c>
      <c r="M29" s="235" t="s">
        <v>225</v>
      </c>
      <c r="N29" s="235" t="s">
        <v>221</v>
      </c>
      <c r="O29" s="236">
        <v>33</v>
      </c>
      <c r="P29" s="235" t="s">
        <v>443</v>
      </c>
      <c r="Q29" s="108">
        <f t="shared" si="3"/>
        <v>0.6000000000000001</v>
      </c>
      <c r="R29" s="237" t="str">
        <f t="shared" si="4"/>
        <v>--</v>
      </c>
      <c r="S29" s="238">
        <f t="shared" si="5"/>
        <v>2.1424095000000007</v>
      </c>
      <c r="T29" s="239" t="str">
        <f t="shared" si="6"/>
        <v>--</v>
      </c>
      <c r="U29" s="240" t="str">
        <f t="shared" si="7"/>
        <v>--</v>
      </c>
      <c r="V29" s="241" t="str">
        <f t="shared" si="8"/>
        <v>--</v>
      </c>
      <c r="W29" s="242" t="str">
        <f t="shared" si="9"/>
        <v>--</v>
      </c>
      <c r="X29" s="243" t="str">
        <f t="shared" si="10"/>
        <v>--</v>
      </c>
      <c r="Y29" s="244" t="str">
        <f t="shared" si="11"/>
        <v>--</v>
      </c>
      <c r="Z29" s="235" t="s">
        <v>442</v>
      </c>
      <c r="AA29" s="245">
        <f t="shared" si="12"/>
        <v>2.1424095000000007</v>
      </c>
      <c r="AB29" s="164"/>
      <c r="AC29" s="1">
        <v>165413</v>
      </c>
    </row>
    <row r="30" spans="2:29" s="1" customFormat="1" ht="16.5" customHeight="1">
      <c r="B30" s="163"/>
      <c r="C30" s="217">
        <v>124</v>
      </c>
      <c r="D30" s="79" t="s">
        <v>303</v>
      </c>
      <c r="E30" s="81" t="s">
        <v>273</v>
      </c>
      <c r="F30" s="230">
        <v>15</v>
      </c>
      <c r="G30" s="231" t="s">
        <v>276</v>
      </c>
      <c r="H30" s="232">
        <f t="shared" si="0"/>
        <v>3.435</v>
      </c>
      <c r="I30" s="422" t="s">
        <v>119</v>
      </c>
      <c r="J30" s="422" t="s">
        <v>121</v>
      </c>
      <c r="K30" s="233">
        <f t="shared" si="1"/>
        <v>6.949999999953434</v>
      </c>
      <c r="L30" s="234">
        <f t="shared" si="2"/>
        <v>417</v>
      </c>
      <c r="M30" s="235" t="s">
        <v>444</v>
      </c>
      <c r="N30" s="235" t="s">
        <v>221</v>
      </c>
      <c r="O30" s="236"/>
      <c r="P30" s="235" t="s">
        <v>443</v>
      </c>
      <c r="Q30" s="108">
        <f t="shared" si="3"/>
        <v>0.6000000000000001</v>
      </c>
      <c r="R30" s="237">
        <f t="shared" si="4"/>
        <v>14.323950000000004</v>
      </c>
      <c r="S30" s="238" t="str">
        <f t="shared" si="5"/>
        <v>--</v>
      </c>
      <c r="T30" s="239" t="str">
        <f t="shared" si="6"/>
        <v>--</v>
      </c>
      <c r="U30" s="240" t="str">
        <f t="shared" si="7"/>
        <v>--</v>
      </c>
      <c r="V30" s="241" t="str">
        <f t="shared" si="8"/>
        <v>--</v>
      </c>
      <c r="W30" s="242" t="str">
        <f t="shared" si="9"/>
        <v>--</v>
      </c>
      <c r="X30" s="243" t="str">
        <f t="shared" si="10"/>
        <v>--</v>
      </c>
      <c r="Y30" s="244" t="str">
        <f t="shared" si="11"/>
        <v>--</v>
      </c>
      <c r="Z30" s="235" t="s">
        <v>442</v>
      </c>
      <c r="AA30" s="245">
        <f t="shared" si="12"/>
        <v>14.323950000000004</v>
      </c>
      <c r="AB30" s="164"/>
      <c r="AC30" s="1">
        <v>165418</v>
      </c>
    </row>
    <row r="31" spans="2:29" s="1" customFormat="1" ht="16.5" customHeight="1">
      <c r="B31" s="163"/>
      <c r="C31" s="217">
        <v>125</v>
      </c>
      <c r="D31" s="79" t="s">
        <v>314</v>
      </c>
      <c r="E31" s="81" t="s">
        <v>275</v>
      </c>
      <c r="F31" s="230">
        <v>15</v>
      </c>
      <c r="G31" s="231" t="s">
        <v>276</v>
      </c>
      <c r="H31" s="232">
        <f t="shared" si="0"/>
        <v>3.435</v>
      </c>
      <c r="I31" s="422" t="s">
        <v>122</v>
      </c>
      <c r="J31" s="422" t="s">
        <v>123</v>
      </c>
      <c r="K31" s="233">
        <f t="shared" si="1"/>
        <v>3.6333333333022892</v>
      </c>
      <c r="L31" s="234">
        <f t="shared" si="2"/>
        <v>218</v>
      </c>
      <c r="M31" s="235" t="s">
        <v>444</v>
      </c>
      <c r="N31" s="235" t="s">
        <v>221</v>
      </c>
      <c r="O31" s="236"/>
      <c r="P31" s="235" t="s">
        <v>443</v>
      </c>
      <c r="Q31" s="108">
        <f t="shared" si="3"/>
        <v>0.6000000000000001</v>
      </c>
      <c r="R31" s="237">
        <f t="shared" si="4"/>
        <v>7.481430000000001</v>
      </c>
      <c r="S31" s="238" t="str">
        <f t="shared" si="5"/>
        <v>--</v>
      </c>
      <c r="T31" s="239" t="str">
        <f t="shared" si="6"/>
        <v>--</v>
      </c>
      <c r="U31" s="240" t="str">
        <f t="shared" si="7"/>
        <v>--</v>
      </c>
      <c r="V31" s="241" t="str">
        <f t="shared" si="8"/>
        <v>--</v>
      </c>
      <c r="W31" s="242" t="str">
        <f t="shared" si="9"/>
        <v>--</v>
      </c>
      <c r="X31" s="243" t="str">
        <f t="shared" si="10"/>
        <v>--</v>
      </c>
      <c r="Y31" s="244" t="str">
        <f t="shared" si="11"/>
        <v>--</v>
      </c>
      <c r="Z31" s="235" t="s">
        <v>442</v>
      </c>
      <c r="AA31" s="245">
        <f t="shared" si="12"/>
        <v>7.481430000000001</v>
      </c>
      <c r="AB31" s="164"/>
      <c r="AC31" s="1">
        <v>165419</v>
      </c>
    </row>
    <row r="32" spans="2:29" s="1" customFormat="1" ht="16.5" customHeight="1">
      <c r="B32" s="163"/>
      <c r="C32" s="217">
        <v>126</v>
      </c>
      <c r="D32" s="79" t="s">
        <v>293</v>
      </c>
      <c r="E32" s="81" t="s">
        <v>283</v>
      </c>
      <c r="F32" s="230">
        <v>5</v>
      </c>
      <c r="G32" s="231" t="s">
        <v>287</v>
      </c>
      <c r="H32" s="232">
        <f t="shared" si="0"/>
        <v>1.145</v>
      </c>
      <c r="I32" s="422" t="s">
        <v>124</v>
      </c>
      <c r="J32" s="422" t="s">
        <v>125</v>
      </c>
      <c r="K32" s="233">
        <f t="shared" si="1"/>
        <v>1.0833333333721384</v>
      </c>
      <c r="L32" s="234">
        <f t="shared" si="2"/>
        <v>65</v>
      </c>
      <c r="M32" s="235" t="s">
        <v>444</v>
      </c>
      <c r="N32" s="235" t="s">
        <v>221</v>
      </c>
      <c r="O32" s="236"/>
      <c r="P32" s="235" t="s">
        <v>443</v>
      </c>
      <c r="Q32" s="108">
        <f t="shared" si="3"/>
        <v>0.6000000000000001</v>
      </c>
      <c r="R32" s="237">
        <f t="shared" si="4"/>
        <v>0.7419600000000002</v>
      </c>
      <c r="S32" s="238" t="str">
        <f t="shared" si="5"/>
        <v>--</v>
      </c>
      <c r="T32" s="239" t="str">
        <f t="shared" si="6"/>
        <v>--</v>
      </c>
      <c r="U32" s="240" t="str">
        <f t="shared" si="7"/>
        <v>--</v>
      </c>
      <c r="V32" s="241" t="str">
        <f t="shared" si="8"/>
        <v>--</v>
      </c>
      <c r="W32" s="242" t="str">
        <f t="shared" si="9"/>
        <v>--</v>
      </c>
      <c r="X32" s="243" t="str">
        <f t="shared" si="10"/>
        <v>--</v>
      </c>
      <c r="Y32" s="244" t="str">
        <f t="shared" si="11"/>
        <v>--</v>
      </c>
      <c r="Z32" s="235" t="s">
        <v>442</v>
      </c>
      <c r="AA32" s="245">
        <f t="shared" si="12"/>
        <v>0.7419600000000002</v>
      </c>
      <c r="AB32" s="164"/>
      <c r="AC32" s="1">
        <v>165420</v>
      </c>
    </row>
    <row r="33" spans="2:29" s="1" customFormat="1" ht="16.5" customHeight="1">
      <c r="B33" s="163"/>
      <c r="C33" s="217">
        <v>127</v>
      </c>
      <c r="D33" s="79" t="s">
        <v>294</v>
      </c>
      <c r="E33" s="81" t="s">
        <v>275</v>
      </c>
      <c r="F33" s="230">
        <v>15</v>
      </c>
      <c r="G33" s="231" t="s">
        <v>276</v>
      </c>
      <c r="H33" s="232">
        <f t="shared" si="0"/>
        <v>3.435</v>
      </c>
      <c r="I33" s="422" t="s">
        <v>134</v>
      </c>
      <c r="J33" s="422" t="s">
        <v>135</v>
      </c>
      <c r="K33" s="233">
        <f t="shared" si="1"/>
        <v>2.450000000128057</v>
      </c>
      <c r="L33" s="234">
        <f t="shared" si="2"/>
        <v>147</v>
      </c>
      <c r="M33" s="235" t="s">
        <v>225</v>
      </c>
      <c r="N33" s="235" t="s">
        <v>221</v>
      </c>
      <c r="O33" s="236">
        <v>60</v>
      </c>
      <c r="P33" s="235" t="s">
        <v>443</v>
      </c>
      <c r="Q33" s="108">
        <f t="shared" si="3"/>
        <v>0.6000000000000001</v>
      </c>
      <c r="R33" s="237" t="str">
        <f t="shared" si="4"/>
        <v>--</v>
      </c>
      <c r="S33" s="238">
        <f t="shared" si="5"/>
        <v>3.0296700000000003</v>
      </c>
      <c r="T33" s="239" t="str">
        <f t="shared" si="6"/>
        <v>--</v>
      </c>
      <c r="U33" s="240" t="str">
        <f t="shared" si="7"/>
        <v>--</v>
      </c>
      <c r="V33" s="241" t="str">
        <f t="shared" si="8"/>
        <v>--</v>
      </c>
      <c r="W33" s="242" t="str">
        <f t="shared" si="9"/>
        <v>--</v>
      </c>
      <c r="X33" s="243" t="str">
        <f t="shared" si="10"/>
        <v>--</v>
      </c>
      <c r="Y33" s="244" t="str">
        <f t="shared" si="11"/>
        <v>--</v>
      </c>
      <c r="Z33" s="235" t="s">
        <v>442</v>
      </c>
      <c r="AA33" s="245">
        <f t="shared" si="12"/>
        <v>3.0296700000000003</v>
      </c>
      <c r="AB33" s="164"/>
      <c r="AC33" s="1">
        <v>165425</v>
      </c>
    </row>
    <row r="34" spans="2:29" s="1" customFormat="1" ht="16.5" customHeight="1">
      <c r="B34" s="163"/>
      <c r="C34" s="217">
        <v>128</v>
      </c>
      <c r="D34" s="79" t="s">
        <v>229</v>
      </c>
      <c r="E34" s="81" t="s">
        <v>299</v>
      </c>
      <c r="F34" s="230">
        <v>15</v>
      </c>
      <c r="G34" s="231" t="s">
        <v>276</v>
      </c>
      <c r="H34" s="232">
        <f t="shared" si="0"/>
        <v>3.435</v>
      </c>
      <c r="I34" s="422" t="s">
        <v>142</v>
      </c>
      <c r="J34" s="422" t="s">
        <v>143</v>
      </c>
      <c r="K34" s="233">
        <f t="shared" si="1"/>
        <v>8.900000000023283</v>
      </c>
      <c r="L34" s="234">
        <f t="shared" si="2"/>
        <v>534</v>
      </c>
      <c r="M34" s="235" t="s">
        <v>444</v>
      </c>
      <c r="N34" s="235" t="s">
        <v>221</v>
      </c>
      <c r="O34" s="236"/>
      <c r="P34" s="235" t="s">
        <v>443</v>
      </c>
      <c r="Q34" s="108">
        <f t="shared" si="3"/>
        <v>0.6000000000000001</v>
      </c>
      <c r="R34" s="237">
        <f t="shared" si="4"/>
        <v>18.342900000000004</v>
      </c>
      <c r="S34" s="238" t="str">
        <f t="shared" si="5"/>
        <v>--</v>
      </c>
      <c r="T34" s="239" t="str">
        <f t="shared" si="6"/>
        <v>--</v>
      </c>
      <c r="U34" s="240" t="str">
        <f t="shared" si="7"/>
        <v>--</v>
      </c>
      <c r="V34" s="241" t="str">
        <f t="shared" si="8"/>
        <v>--</v>
      </c>
      <c r="W34" s="242" t="str">
        <f t="shared" si="9"/>
        <v>--</v>
      </c>
      <c r="X34" s="243" t="str">
        <f t="shared" si="10"/>
        <v>--</v>
      </c>
      <c r="Y34" s="244" t="str">
        <f t="shared" si="11"/>
        <v>--</v>
      </c>
      <c r="Z34" s="235" t="s">
        <v>442</v>
      </c>
      <c r="AA34" s="245">
        <f t="shared" si="12"/>
        <v>18.342900000000004</v>
      </c>
      <c r="AB34" s="164"/>
      <c r="AC34" s="1">
        <v>165429</v>
      </c>
    </row>
    <row r="35" spans="2:29" s="1" customFormat="1" ht="16.5" customHeight="1">
      <c r="B35" s="163"/>
      <c r="C35" s="217">
        <v>129</v>
      </c>
      <c r="D35" s="79" t="s">
        <v>304</v>
      </c>
      <c r="E35" s="81" t="s">
        <v>275</v>
      </c>
      <c r="F35" s="230">
        <v>10</v>
      </c>
      <c r="G35" s="231" t="s">
        <v>276</v>
      </c>
      <c r="H35" s="232">
        <f t="shared" si="0"/>
        <v>2.29</v>
      </c>
      <c r="I35" s="422" t="s">
        <v>152</v>
      </c>
      <c r="J35" s="422" t="s">
        <v>153</v>
      </c>
      <c r="K35" s="233">
        <f t="shared" si="1"/>
        <v>6.650000000023283</v>
      </c>
      <c r="L35" s="234">
        <f t="shared" si="2"/>
        <v>399</v>
      </c>
      <c r="M35" s="235" t="s">
        <v>444</v>
      </c>
      <c r="N35" s="235" t="s">
        <v>221</v>
      </c>
      <c r="O35" s="236"/>
      <c r="P35" s="235" t="s">
        <v>443</v>
      </c>
      <c r="Q35" s="108">
        <f t="shared" si="3"/>
        <v>0.6000000000000001</v>
      </c>
      <c r="R35" s="237">
        <f t="shared" si="4"/>
        <v>9.137100000000002</v>
      </c>
      <c r="S35" s="238" t="str">
        <f t="shared" si="5"/>
        <v>--</v>
      </c>
      <c r="T35" s="239" t="str">
        <f t="shared" si="6"/>
        <v>--</v>
      </c>
      <c r="U35" s="240" t="str">
        <f t="shared" si="7"/>
        <v>--</v>
      </c>
      <c r="V35" s="241" t="str">
        <f t="shared" si="8"/>
        <v>--</v>
      </c>
      <c r="W35" s="242" t="str">
        <f t="shared" si="9"/>
        <v>--</v>
      </c>
      <c r="X35" s="243" t="str">
        <f t="shared" si="10"/>
        <v>--</v>
      </c>
      <c r="Y35" s="244" t="str">
        <f t="shared" si="11"/>
        <v>--</v>
      </c>
      <c r="Z35" s="235" t="s">
        <v>442</v>
      </c>
      <c r="AA35" s="245">
        <f t="shared" si="12"/>
        <v>9.137100000000002</v>
      </c>
      <c r="AB35" s="164"/>
      <c r="AC35" s="1">
        <v>165578</v>
      </c>
    </row>
    <row r="36" spans="2:29" s="1" customFormat="1" ht="16.5" customHeight="1">
      <c r="B36" s="163"/>
      <c r="C36" s="217">
        <v>130</v>
      </c>
      <c r="D36" s="79" t="s">
        <v>314</v>
      </c>
      <c r="E36" s="81" t="s">
        <v>277</v>
      </c>
      <c r="F36" s="230">
        <v>15</v>
      </c>
      <c r="G36" s="231" t="s">
        <v>276</v>
      </c>
      <c r="H36" s="232">
        <f t="shared" si="0"/>
        <v>3.435</v>
      </c>
      <c r="I36" s="422" t="s">
        <v>158</v>
      </c>
      <c r="J36" s="422" t="s">
        <v>159</v>
      </c>
      <c r="K36" s="233">
        <f t="shared" si="1"/>
        <v>6.183333333407063</v>
      </c>
      <c r="L36" s="234">
        <f t="shared" si="2"/>
        <v>371</v>
      </c>
      <c r="M36" s="235" t="s">
        <v>444</v>
      </c>
      <c r="N36" s="235" t="s">
        <v>221</v>
      </c>
      <c r="O36" s="236"/>
      <c r="P36" s="235" t="s">
        <v>443</v>
      </c>
      <c r="Q36" s="108">
        <f t="shared" si="3"/>
        <v>0.6000000000000001</v>
      </c>
      <c r="R36" s="237">
        <f t="shared" si="4"/>
        <v>12.736980000000003</v>
      </c>
      <c r="S36" s="238" t="str">
        <f t="shared" si="5"/>
        <v>--</v>
      </c>
      <c r="T36" s="239" t="str">
        <f t="shared" si="6"/>
        <v>--</v>
      </c>
      <c r="U36" s="240" t="str">
        <f t="shared" si="7"/>
        <v>--</v>
      </c>
      <c r="V36" s="241" t="str">
        <f t="shared" si="8"/>
        <v>--</v>
      </c>
      <c r="W36" s="242" t="str">
        <f t="shared" si="9"/>
        <v>--</v>
      </c>
      <c r="X36" s="243" t="str">
        <f t="shared" si="10"/>
        <v>--</v>
      </c>
      <c r="Y36" s="244" t="str">
        <f t="shared" si="11"/>
        <v>--</v>
      </c>
      <c r="Z36" s="235" t="s">
        <v>442</v>
      </c>
      <c r="AA36" s="245">
        <f t="shared" si="12"/>
        <v>12.736980000000003</v>
      </c>
      <c r="AB36" s="164"/>
      <c r="AC36" s="1">
        <v>165581</v>
      </c>
    </row>
    <row r="37" spans="2:29" s="1" customFormat="1" ht="16.5" customHeight="1">
      <c r="B37" s="163"/>
      <c r="C37" s="217">
        <v>131</v>
      </c>
      <c r="D37" s="79" t="s">
        <v>278</v>
      </c>
      <c r="E37" s="81" t="s">
        <v>273</v>
      </c>
      <c r="F37" s="230">
        <v>15</v>
      </c>
      <c r="G37" s="231" t="s">
        <v>276</v>
      </c>
      <c r="H37" s="232">
        <f t="shared" si="0"/>
        <v>3.435</v>
      </c>
      <c r="I37" s="422" t="s">
        <v>164</v>
      </c>
      <c r="J37" s="422" t="s">
        <v>166</v>
      </c>
      <c r="K37" s="233">
        <f t="shared" si="1"/>
        <v>1.8333333333721384</v>
      </c>
      <c r="L37" s="234">
        <f t="shared" si="2"/>
        <v>110</v>
      </c>
      <c r="M37" s="235" t="s">
        <v>441</v>
      </c>
      <c r="N37" s="235" t="s">
        <v>443</v>
      </c>
      <c r="O37" s="236"/>
      <c r="P37" s="235" t="s">
        <v>443</v>
      </c>
      <c r="Q37" s="108">
        <f t="shared" si="3"/>
        <v>6</v>
      </c>
      <c r="R37" s="237" t="str">
        <f t="shared" si="4"/>
        <v>--</v>
      </c>
      <c r="S37" s="238" t="str">
        <f t="shared" si="5"/>
        <v>--</v>
      </c>
      <c r="T37" s="239">
        <f t="shared" si="6"/>
        <v>20.61</v>
      </c>
      <c r="U37" s="240">
        <f t="shared" si="7"/>
        <v>37.716300000000004</v>
      </c>
      <c r="V37" s="241" t="str">
        <f t="shared" si="8"/>
        <v>--</v>
      </c>
      <c r="W37" s="242" t="str">
        <f t="shared" si="9"/>
        <v>--</v>
      </c>
      <c r="X37" s="243" t="str">
        <f t="shared" si="10"/>
        <v>--</v>
      </c>
      <c r="Y37" s="244" t="str">
        <f t="shared" si="11"/>
        <v>--</v>
      </c>
      <c r="Z37" s="235" t="s">
        <v>442</v>
      </c>
      <c r="AA37" s="245">
        <f t="shared" si="12"/>
        <v>58.3263</v>
      </c>
      <c r="AB37" s="164"/>
      <c r="AC37" s="1">
        <v>165585</v>
      </c>
    </row>
    <row r="38" spans="2:29" s="1" customFormat="1" ht="16.5" customHeight="1">
      <c r="B38" s="163"/>
      <c r="C38" s="217">
        <v>132</v>
      </c>
      <c r="D38" s="79" t="s">
        <v>278</v>
      </c>
      <c r="E38" s="81" t="s">
        <v>273</v>
      </c>
      <c r="F38" s="230">
        <v>15</v>
      </c>
      <c r="G38" s="231" t="s">
        <v>276</v>
      </c>
      <c r="H38" s="232">
        <f t="shared" si="0"/>
        <v>3.435</v>
      </c>
      <c r="I38" s="422" t="s">
        <v>167</v>
      </c>
      <c r="J38" s="422" t="s">
        <v>168</v>
      </c>
      <c r="K38" s="233">
        <f t="shared" si="1"/>
        <v>5.900000000023283</v>
      </c>
      <c r="L38" s="234">
        <f t="shared" si="2"/>
        <v>354</v>
      </c>
      <c r="M38" s="235" t="s">
        <v>441</v>
      </c>
      <c r="N38" s="235" t="s">
        <v>442</v>
      </c>
      <c r="O38" s="236"/>
      <c r="P38" s="235" t="s">
        <v>443</v>
      </c>
      <c r="Q38" s="108">
        <f t="shared" si="3"/>
        <v>6</v>
      </c>
      <c r="R38" s="237" t="str">
        <f t="shared" si="4"/>
        <v>--</v>
      </c>
      <c r="S38" s="238" t="str">
        <f t="shared" si="5"/>
        <v>--</v>
      </c>
      <c r="T38" s="239" t="str">
        <f t="shared" si="6"/>
        <v>--</v>
      </c>
      <c r="U38" s="240">
        <f t="shared" si="7"/>
        <v>121.599</v>
      </c>
      <c r="V38" s="241" t="str">
        <f t="shared" si="8"/>
        <v>--</v>
      </c>
      <c r="W38" s="242" t="str">
        <f t="shared" si="9"/>
        <v>--</v>
      </c>
      <c r="X38" s="243" t="str">
        <f t="shared" si="10"/>
        <v>--</v>
      </c>
      <c r="Y38" s="244" t="str">
        <f t="shared" si="11"/>
        <v>--</v>
      </c>
      <c r="Z38" s="235" t="s">
        <v>442</v>
      </c>
      <c r="AA38" s="245">
        <f t="shared" si="12"/>
        <v>121.599</v>
      </c>
      <c r="AB38" s="164"/>
      <c r="AC38" s="1">
        <v>165587</v>
      </c>
    </row>
    <row r="39" spans="2:29" s="1" customFormat="1" ht="16.5" customHeight="1">
      <c r="B39" s="163"/>
      <c r="C39" s="217">
        <v>133</v>
      </c>
      <c r="D39" s="79" t="s">
        <v>415</v>
      </c>
      <c r="E39" s="81" t="s">
        <v>275</v>
      </c>
      <c r="F39" s="230">
        <v>15</v>
      </c>
      <c r="G39" s="231" t="s">
        <v>276</v>
      </c>
      <c r="H39" s="232">
        <f t="shared" si="0"/>
        <v>3.435</v>
      </c>
      <c r="I39" s="422" t="s">
        <v>169</v>
      </c>
      <c r="J39" s="422" t="s">
        <v>170</v>
      </c>
      <c r="K39" s="233">
        <f t="shared" si="1"/>
        <v>0.6166666665812954</v>
      </c>
      <c r="L39" s="234">
        <f t="shared" si="2"/>
        <v>37</v>
      </c>
      <c r="M39" s="235" t="s">
        <v>226</v>
      </c>
      <c r="N39" s="235" t="s">
        <v>443</v>
      </c>
      <c r="O39" s="236">
        <v>33</v>
      </c>
      <c r="P39" s="235" t="s">
        <v>443</v>
      </c>
      <c r="Q39" s="108">
        <f t="shared" si="3"/>
        <v>6</v>
      </c>
      <c r="R39" s="237" t="str">
        <f t="shared" si="4"/>
        <v>--</v>
      </c>
      <c r="S39" s="238" t="str">
        <f t="shared" si="5"/>
        <v>--</v>
      </c>
      <c r="T39" s="239" t="str">
        <f t="shared" si="6"/>
        <v>--</v>
      </c>
      <c r="U39" s="240" t="str">
        <f t="shared" si="7"/>
        <v>--</v>
      </c>
      <c r="V39" s="241">
        <f t="shared" si="8"/>
        <v>6.8013</v>
      </c>
      <c r="W39" s="242">
        <f t="shared" si="9"/>
        <v>4.216806</v>
      </c>
      <c r="X39" s="243" t="str">
        <f t="shared" si="10"/>
        <v>--</v>
      </c>
      <c r="Y39" s="244" t="str">
        <f t="shared" si="11"/>
        <v>--</v>
      </c>
      <c r="Z39" s="235" t="s">
        <v>442</v>
      </c>
      <c r="AA39" s="245">
        <f t="shared" si="12"/>
        <v>11.018106</v>
      </c>
      <c r="AB39" s="164"/>
      <c r="AC39" s="1">
        <v>165589</v>
      </c>
    </row>
    <row r="40" spans="2:29" s="1" customFormat="1" ht="16.5" customHeight="1">
      <c r="B40" s="163"/>
      <c r="C40" s="217">
        <v>134</v>
      </c>
      <c r="D40" s="79" t="s">
        <v>286</v>
      </c>
      <c r="E40" s="81" t="s">
        <v>275</v>
      </c>
      <c r="F40" s="230">
        <v>10</v>
      </c>
      <c r="G40" s="231" t="s">
        <v>287</v>
      </c>
      <c r="H40" s="232">
        <f t="shared" si="0"/>
        <v>2.29</v>
      </c>
      <c r="I40" s="422" t="s">
        <v>171</v>
      </c>
      <c r="J40" s="422" t="s">
        <v>172</v>
      </c>
      <c r="K40" s="233">
        <f t="shared" si="1"/>
        <v>1.9333333333488554</v>
      </c>
      <c r="L40" s="234">
        <f t="shared" si="2"/>
        <v>116</v>
      </c>
      <c r="M40" s="235" t="s">
        <v>444</v>
      </c>
      <c r="N40" s="235" t="s">
        <v>221</v>
      </c>
      <c r="O40" s="236"/>
      <c r="P40" s="235" t="s">
        <v>443</v>
      </c>
      <c r="Q40" s="108">
        <f t="shared" si="3"/>
        <v>0.6000000000000001</v>
      </c>
      <c r="R40" s="237">
        <f t="shared" si="4"/>
        <v>2.6518200000000007</v>
      </c>
      <c r="S40" s="238" t="str">
        <f t="shared" si="5"/>
        <v>--</v>
      </c>
      <c r="T40" s="239" t="str">
        <f t="shared" si="6"/>
        <v>--</v>
      </c>
      <c r="U40" s="240" t="str">
        <f t="shared" si="7"/>
        <v>--</v>
      </c>
      <c r="V40" s="241" t="str">
        <f t="shared" si="8"/>
        <v>--</v>
      </c>
      <c r="W40" s="242" t="str">
        <f t="shared" si="9"/>
        <v>--</v>
      </c>
      <c r="X40" s="243" t="str">
        <f t="shared" si="10"/>
        <v>--</v>
      </c>
      <c r="Y40" s="244" t="str">
        <f t="shared" si="11"/>
        <v>--</v>
      </c>
      <c r="Z40" s="235" t="s">
        <v>442</v>
      </c>
      <c r="AA40" s="245">
        <f t="shared" si="12"/>
        <v>2.6518200000000007</v>
      </c>
      <c r="AB40" s="164"/>
      <c r="AC40" s="1">
        <v>165590</v>
      </c>
    </row>
    <row r="41" spans="2:29" s="1" customFormat="1" ht="16.5" customHeight="1">
      <c r="B41" s="163"/>
      <c r="C41" s="217">
        <v>135</v>
      </c>
      <c r="D41" s="79" t="s">
        <v>314</v>
      </c>
      <c r="E41" s="81" t="s">
        <v>277</v>
      </c>
      <c r="F41" s="230">
        <v>15</v>
      </c>
      <c r="G41" s="231" t="s">
        <v>276</v>
      </c>
      <c r="H41" s="232">
        <f t="shared" si="0"/>
        <v>3.435</v>
      </c>
      <c r="I41" s="422" t="s">
        <v>173</v>
      </c>
      <c r="J41" s="422" t="s">
        <v>174</v>
      </c>
      <c r="K41" s="233">
        <f t="shared" si="1"/>
        <v>9.949999999953434</v>
      </c>
      <c r="L41" s="234">
        <f t="shared" si="2"/>
        <v>597</v>
      </c>
      <c r="M41" s="235" t="s">
        <v>444</v>
      </c>
      <c r="N41" s="235" t="s">
        <v>221</v>
      </c>
      <c r="O41" s="236"/>
      <c r="P41" s="235" t="s">
        <v>443</v>
      </c>
      <c r="Q41" s="108">
        <f t="shared" si="3"/>
        <v>0.6000000000000001</v>
      </c>
      <c r="R41" s="237">
        <f t="shared" si="4"/>
        <v>20.506950000000003</v>
      </c>
      <c r="S41" s="238" t="str">
        <f t="shared" si="5"/>
        <v>--</v>
      </c>
      <c r="T41" s="239" t="str">
        <f t="shared" si="6"/>
        <v>--</v>
      </c>
      <c r="U41" s="240" t="str">
        <f t="shared" si="7"/>
        <v>--</v>
      </c>
      <c r="V41" s="241" t="str">
        <f t="shared" si="8"/>
        <v>--</v>
      </c>
      <c r="W41" s="242" t="str">
        <f t="shared" si="9"/>
        <v>--</v>
      </c>
      <c r="X41" s="243" t="str">
        <f t="shared" si="10"/>
        <v>--</v>
      </c>
      <c r="Y41" s="244" t="str">
        <f t="shared" si="11"/>
        <v>--</v>
      </c>
      <c r="Z41" s="235" t="s">
        <v>442</v>
      </c>
      <c r="AA41" s="245">
        <f t="shared" si="12"/>
        <v>20.506950000000003</v>
      </c>
      <c r="AB41" s="164"/>
      <c r="AC41" s="1">
        <v>165591</v>
      </c>
    </row>
    <row r="42" spans="2:28" s="1" customFormat="1" ht="16.5" customHeight="1" thickBot="1">
      <c r="B42" s="163"/>
      <c r="C42" s="330"/>
      <c r="D42" s="330"/>
      <c r="E42" s="330"/>
      <c r="F42" s="330"/>
      <c r="G42" s="330"/>
      <c r="H42" s="248"/>
      <c r="I42" s="424"/>
      <c r="J42" s="424"/>
      <c r="K42" s="247"/>
      <c r="L42" s="247"/>
      <c r="M42" s="330"/>
      <c r="N42" s="330"/>
      <c r="O42" s="330"/>
      <c r="P42" s="330"/>
      <c r="Q42" s="331"/>
      <c r="R42" s="332"/>
      <c r="S42" s="333"/>
      <c r="T42" s="334"/>
      <c r="U42" s="335"/>
      <c r="V42" s="336"/>
      <c r="W42" s="337"/>
      <c r="X42" s="338"/>
      <c r="Y42" s="339"/>
      <c r="Z42" s="330"/>
      <c r="AA42" s="249"/>
      <c r="AB42" s="164"/>
    </row>
    <row r="43" spans="2:28" s="1" customFormat="1" ht="16.5" customHeight="1" thickBot="1" thickTop="1">
      <c r="B43" s="163"/>
      <c r="C43" s="117" t="s">
        <v>409</v>
      </c>
      <c r="D43" s="118" t="s">
        <v>383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50">
        <f>SUM(R20:R42)</f>
        <v>154.80171</v>
      </c>
      <c r="S43" s="251">
        <f>SUM(S20:S42)</f>
        <v>12.293040600000001</v>
      </c>
      <c r="T43" s="252">
        <f>SUM(T20:T42)</f>
        <v>20.61</v>
      </c>
      <c r="U43" s="253">
        <f>SUM(U22:U42)</f>
        <v>159.3153</v>
      </c>
      <c r="V43" s="254">
        <f>SUM(V20:V42)</f>
        <v>6.8013</v>
      </c>
      <c r="W43" s="254">
        <f>SUM(W22:W42)</f>
        <v>4.216806</v>
      </c>
      <c r="X43" s="255">
        <f>SUM(X20:X42)</f>
        <v>0</v>
      </c>
      <c r="Y43" s="256">
        <f>SUM(Y22:Y42)</f>
        <v>0</v>
      </c>
      <c r="Z43" s="257"/>
      <c r="AA43" s="258">
        <f>ROUND(SUM(AA20:AA42),2)</f>
        <v>16790.03</v>
      </c>
      <c r="AB43" s="164"/>
    </row>
    <row r="44" spans="2:28" s="132" customFormat="1" ht="9.75" thickTop="1">
      <c r="B44" s="259"/>
      <c r="C44" s="134"/>
      <c r="D44" s="135" t="s">
        <v>384</v>
      </c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1"/>
      <c r="S44" s="261"/>
      <c r="T44" s="261"/>
      <c r="U44" s="261"/>
      <c r="V44" s="261"/>
      <c r="W44" s="261"/>
      <c r="X44" s="261"/>
      <c r="Y44" s="261"/>
      <c r="Z44" s="260"/>
      <c r="AA44" s="262"/>
      <c r="AB44" s="263"/>
    </row>
    <row r="45" spans="2:28" s="1" customFormat="1" ht="16.5" customHeight="1" thickBot="1">
      <c r="B45" s="264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6"/>
    </row>
    <row r="46" spans="2:28" ht="16.5" customHeight="1" thickTop="1"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8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printOptions/>
  <pageMargins left="0.5905511811023623" right="0.1968503937007874" top="0.7874015748031497" bottom="0.7874015748031497" header="0.5118110236220472" footer="0.5118110236220472"/>
  <pageSetup fitToHeight="1" fitToWidth="1" horizontalDpi="1200" verticalDpi="1200" orientation="landscape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AC46"/>
  <sheetViews>
    <sheetView zoomScale="75" zoomScaleNormal="75" workbookViewId="0" topLeftCell="D10">
      <selection activeCell="G17" sqref="G17"/>
    </sheetView>
  </sheetViews>
  <sheetFormatPr defaultColWidth="11.421875" defaultRowHeight="12.75"/>
  <cols>
    <col min="1" max="1" width="13.140625" style="5" customWidth="1"/>
    <col min="2" max="2" width="15.7109375" style="5" customWidth="1"/>
    <col min="3" max="3" width="4.7109375" style="5" customWidth="1"/>
    <col min="4" max="4" width="30.7109375" style="5" customWidth="1"/>
    <col min="5" max="5" width="25.7109375" style="5" customWidth="1"/>
    <col min="6" max="6" width="7.28125" style="5" customWidth="1"/>
    <col min="7" max="7" width="12.00390625" style="5" customWidth="1"/>
    <col min="8" max="8" width="13.28125" style="5" hidden="1" customWidth="1"/>
    <col min="9" max="10" width="15.7109375" style="5" customWidth="1"/>
    <col min="11" max="13" width="9.7109375" style="5" customWidth="1"/>
    <col min="14" max="16" width="7.7109375" style="5" customWidth="1"/>
    <col min="17" max="17" width="13.28125" style="5" hidden="1" customWidth="1"/>
    <col min="18" max="19" width="14.57421875" style="5" hidden="1" customWidth="1"/>
    <col min="20" max="20" width="16.28125" style="5" hidden="1" customWidth="1"/>
    <col min="21" max="21" width="16.8515625" style="5" hidden="1" customWidth="1"/>
    <col min="22" max="22" width="16.28125" style="5" hidden="1" customWidth="1"/>
    <col min="23" max="25" width="16.8515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16384" width="11.421875" style="5" customWidth="1"/>
  </cols>
  <sheetData>
    <row r="1" spans="2:28" s="3" customFormat="1" ht="32.25" customHeight="1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327"/>
    </row>
    <row r="2" spans="2:28" s="3" customFormat="1" ht="26.25">
      <c r="B2" s="16" t="str">
        <f>'tot-0603'!B2</f>
        <v>ANEXO IV a la Resolución E.N.R.E.  N°                    /2008</v>
      </c>
      <c r="C2" s="150"/>
      <c r="D2" s="150"/>
      <c r="E2" s="4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2:28" s="1" customFormat="1" ht="12" customHeight="1">
      <c r="B3" s="17"/>
      <c r="C3" s="151"/>
      <c r="D3" s="151"/>
      <c r="E3" s="6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</row>
    <row r="4" spans="1:28" s="9" customFormat="1" ht="11.25">
      <c r="A4" s="8" t="s">
        <v>355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</row>
    <row r="5" spans="1:28" s="9" customFormat="1" ht="11.25">
      <c r="A5" s="8" t="s">
        <v>356</v>
      </c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</row>
    <row r="6" spans="2:28" s="1" customFormat="1" ht="16.5" customHeight="1" thickBot="1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</row>
    <row r="7" spans="2:28" s="1" customFormat="1" ht="16.5" customHeight="1" thickTop="1"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/>
    </row>
    <row r="8" spans="2:28" s="22" customFormat="1" ht="20.25">
      <c r="B8" s="158"/>
      <c r="C8" s="159"/>
      <c r="D8" s="160" t="s">
        <v>357</v>
      </c>
      <c r="F8" s="159"/>
      <c r="G8" s="161"/>
      <c r="H8" s="161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62"/>
    </row>
    <row r="9" spans="2:28" s="1" customFormat="1" ht="16.5" customHeight="1">
      <c r="B9" s="163"/>
      <c r="C9" s="2"/>
      <c r="D9" s="2"/>
      <c r="E9" s="2"/>
      <c r="F9" s="2"/>
      <c r="G9" s="15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64"/>
    </row>
    <row r="10" spans="2:28" s="22" customFormat="1" ht="20.25">
      <c r="B10" s="158"/>
      <c r="C10" s="159"/>
      <c r="D10" s="160" t="s">
        <v>385</v>
      </c>
      <c r="E10" s="159"/>
      <c r="F10" s="159"/>
      <c r="G10" s="161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62"/>
    </row>
    <row r="11" spans="2:28" s="1" customFormat="1" ht="16.5" customHeight="1">
      <c r="B11" s="163"/>
      <c r="C11" s="2"/>
      <c r="D11" s="165"/>
      <c r="E11" s="2"/>
      <c r="F11" s="2"/>
      <c r="G11" s="15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64"/>
    </row>
    <row r="12" spans="2:28" s="22" customFormat="1" ht="20.25">
      <c r="B12" s="158"/>
      <c r="C12" s="159"/>
      <c r="D12" s="166" t="s">
        <v>386</v>
      </c>
      <c r="E12" s="160"/>
      <c r="F12" s="161"/>
      <c r="G12" s="161"/>
      <c r="H12" s="167"/>
      <c r="I12" s="159"/>
      <c r="J12" s="161"/>
      <c r="K12" s="161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62"/>
    </row>
    <row r="13" spans="2:28" s="1" customFormat="1" ht="16.5" customHeight="1">
      <c r="B13" s="163"/>
      <c r="C13" s="2"/>
      <c r="D13" s="168"/>
      <c r="E13" s="168"/>
      <c r="F13" s="168"/>
      <c r="G13" s="169"/>
      <c r="H13" s="17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64"/>
    </row>
    <row r="14" spans="2:28" s="10" customFormat="1" ht="19.5">
      <c r="B14" s="171" t="str">
        <f>'tot-0603'!B14</f>
        <v>Desde el 01 al 31 de marzo de 2006</v>
      </c>
      <c r="C14" s="28"/>
      <c r="D14" s="172"/>
      <c r="E14" s="172"/>
      <c r="F14" s="172"/>
      <c r="G14" s="172"/>
      <c r="H14" s="172"/>
      <c r="I14" s="29"/>
      <c r="J14" s="29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3"/>
    </row>
    <row r="15" spans="2:28" s="1" customFormat="1" ht="16.5" customHeight="1" thickBot="1">
      <c r="B15" s="163"/>
      <c r="C15" s="2"/>
      <c r="D15" s="2"/>
      <c r="E15" s="2"/>
      <c r="F15" s="2"/>
      <c r="G15" s="174"/>
      <c r="H15" s="2"/>
      <c r="I15" s="17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64"/>
    </row>
    <row r="16" spans="2:28" s="1" customFormat="1" ht="16.5" customHeight="1" thickBot="1" thickTop="1">
      <c r="B16" s="163"/>
      <c r="C16" s="2"/>
      <c r="D16" s="176" t="s">
        <v>387</v>
      </c>
      <c r="E16" s="177"/>
      <c r="F16" s="178"/>
      <c r="G16" s="328">
        <v>0.299</v>
      </c>
      <c r="H16" s="15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64"/>
    </row>
    <row r="17" spans="2:28" s="1" customFormat="1" ht="16.5" customHeight="1" thickBot="1" thickTop="1">
      <c r="B17" s="163"/>
      <c r="C17" s="2"/>
      <c r="D17" s="179" t="s">
        <v>388</v>
      </c>
      <c r="E17" s="180"/>
      <c r="F17" s="180"/>
      <c r="G17" s="181">
        <v>60</v>
      </c>
      <c r="H17" s="182"/>
      <c r="I17" s="182" t="str">
        <f>IF(G17=60," ",IF(G17=120,"    Coeficiente duplicado por tasa de falla &gt;4 Sal. x año/100 km.","    REVISAR COEFICIENTE"))</f>
        <v> 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83"/>
      <c r="V17" s="2"/>
      <c r="W17" s="183"/>
      <c r="X17" s="183"/>
      <c r="Y17" s="183"/>
      <c r="Z17" s="183"/>
      <c r="AA17" s="183"/>
      <c r="AB17" s="164"/>
    </row>
    <row r="18" spans="2:28" s="1" customFormat="1" ht="16.5" customHeight="1" thickBot="1" thickTop="1">
      <c r="B18" s="163"/>
      <c r="C18" s="2"/>
      <c r="D18" s="2"/>
      <c r="E18" s="2"/>
      <c r="F18" s="2"/>
      <c r="G18" s="184"/>
      <c r="H18" s="2"/>
      <c r="I18" s="18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64"/>
    </row>
    <row r="19" spans="2:28" s="186" customFormat="1" ht="34.5" customHeight="1" thickBot="1" thickTop="1">
      <c r="B19" s="187"/>
      <c r="C19" s="188" t="s">
        <v>365</v>
      </c>
      <c r="D19" s="189" t="s">
        <v>389</v>
      </c>
      <c r="E19" s="190" t="s">
        <v>390</v>
      </c>
      <c r="F19" s="191" t="s">
        <v>391</v>
      </c>
      <c r="G19" s="192" t="s">
        <v>366</v>
      </c>
      <c r="H19" s="193" t="s">
        <v>368</v>
      </c>
      <c r="I19" s="190" t="s">
        <v>369</v>
      </c>
      <c r="J19" s="190" t="s">
        <v>370</v>
      </c>
      <c r="K19" s="189" t="s">
        <v>392</v>
      </c>
      <c r="L19" s="189" t="s">
        <v>393</v>
      </c>
      <c r="M19" s="50" t="s">
        <v>408</v>
      </c>
      <c r="N19" s="190" t="s">
        <v>394</v>
      </c>
      <c r="O19" s="189" t="s">
        <v>373</v>
      </c>
      <c r="P19" s="190" t="s">
        <v>395</v>
      </c>
      <c r="Q19" s="194" t="s">
        <v>396</v>
      </c>
      <c r="R19" s="195" t="s">
        <v>375</v>
      </c>
      <c r="S19" s="196" t="s">
        <v>376</v>
      </c>
      <c r="T19" s="197" t="s">
        <v>397</v>
      </c>
      <c r="U19" s="198"/>
      <c r="V19" s="199" t="s">
        <v>398</v>
      </c>
      <c r="W19" s="200"/>
      <c r="X19" s="201" t="s">
        <v>379</v>
      </c>
      <c r="Y19" s="202" t="s">
        <v>380</v>
      </c>
      <c r="Z19" s="192" t="s">
        <v>399</v>
      </c>
      <c r="AA19" s="192" t="s">
        <v>382</v>
      </c>
      <c r="AB19" s="203"/>
    </row>
    <row r="20" spans="2:28" s="1" customFormat="1" ht="16.5" customHeight="1" thickTop="1">
      <c r="B20" s="163"/>
      <c r="C20" s="204"/>
      <c r="D20" s="205" t="s">
        <v>224</v>
      </c>
      <c r="E20" s="206"/>
      <c r="F20" s="206"/>
      <c r="G20" s="206"/>
      <c r="H20" s="207"/>
      <c r="I20" s="420"/>
      <c r="J20" s="421"/>
      <c r="K20" s="208"/>
      <c r="L20" s="208"/>
      <c r="M20" s="206"/>
      <c r="N20" s="206"/>
      <c r="O20" s="206"/>
      <c r="P20" s="206"/>
      <c r="Q20" s="76"/>
      <c r="R20" s="74"/>
      <c r="S20" s="209"/>
      <c r="T20" s="210"/>
      <c r="U20" s="211"/>
      <c r="V20" s="212"/>
      <c r="W20" s="213"/>
      <c r="X20" s="214"/>
      <c r="Y20" s="215"/>
      <c r="Z20" s="206"/>
      <c r="AA20" s="216">
        <f>ROUND('TR-0603 (3)'!AA43,2)</f>
        <v>16790.03</v>
      </c>
      <c r="AB20" s="164"/>
    </row>
    <row r="21" spans="2:28" s="1" customFormat="1" ht="16.5" customHeight="1">
      <c r="B21" s="163"/>
      <c r="C21" s="217"/>
      <c r="D21" s="218"/>
      <c r="E21" s="219"/>
      <c r="F21" s="219"/>
      <c r="G21" s="219"/>
      <c r="H21" s="220"/>
      <c r="I21" s="422"/>
      <c r="J21" s="423"/>
      <c r="K21" s="221"/>
      <c r="L21" s="221"/>
      <c r="M21" s="219"/>
      <c r="N21" s="219"/>
      <c r="O21" s="219"/>
      <c r="P21" s="219"/>
      <c r="Q21" s="90"/>
      <c r="R21" s="88"/>
      <c r="S21" s="222"/>
      <c r="T21" s="223"/>
      <c r="U21" s="224"/>
      <c r="V21" s="225"/>
      <c r="W21" s="226"/>
      <c r="X21" s="227"/>
      <c r="Y21" s="228"/>
      <c r="Z21" s="219"/>
      <c r="AA21" s="229"/>
      <c r="AB21" s="164"/>
    </row>
    <row r="22" spans="2:29" s="1" customFormat="1" ht="16.5" customHeight="1">
      <c r="B22" s="163"/>
      <c r="C22" s="217">
        <v>136</v>
      </c>
      <c r="D22" s="79" t="s">
        <v>304</v>
      </c>
      <c r="E22" s="81" t="s">
        <v>275</v>
      </c>
      <c r="F22" s="230">
        <v>10</v>
      </c>
      <c r="G22" s="231" t="s">
        <v>276</v>
      </c>
      <c r="H22" s="232">
        <f aca="true" t="shared" si="0" ref="H22:H41">F22*$G$16</f>
        <v>2.9899999999999998</v>
      </c>
      <c r="I22" s="422" t="s">
        <v>177</v>
      </c>
      <c r="J22" s="422" t="s">
        <v>178</v>
      </c>
      <c r="K22" s="233">
        <f aca="true" t="shared" si="1" ref="K22:K41">IF(D22="","",(J22-I22)*24)</f>
        <v>9.550000000046566</v>
      </c>
      <c r="L22" s="234">
        <f aca="true" t="shared" si="2" ref="L22:L41">IF(D22="","",ROUND((J22-I22)*24*60,0))</f>
        <v>573</v>
      </c>
      <c r="M22" s="235" t="s">
        <v>444</v>
      </c>
      <c r="N22" s="235" t="s">
        <v>221</v>
      </c>
      <c r="O22" s="236"/>
      <c r="P22" s="235" t="s">
        <v>443</v>
      </c>
      <c r="Q22" s="108">
        <f aca="true" t="shared" si="3" ref="Q22:Q41">$G$17*IF(OR(M22="P",M22="RP"),0.1,1)*IF(P22="SI",1,0.1)</f>
        <v>0.6000000000000001</v>
      </c>
      <c r="R22" s="237">
        <f aca="true" t="shared" si="4" ref="R22:R41">IF(M22="P",H22*Q22*ROUND(L22/60,2),"--")</f>
        <v>17.132700000000003</v>
      </c>
      <c r="S22" s="238" t="str">
        <f aca="true" t="shared" si="5" ref="S22:S41">IF(M22="RP",H22*Q22*ROUND(L22/60,2)*O22/100,"--")</f>
        <v>--</v>
      </c>
      <c r="T22" s="239" t="str">
        <f aca="true" t="shared" si="6" ref="T22:T41">IF(AND(M22="F",N22="NO"),H22*Q22,"--")</f>
        <v>--</v>
      </c>
      <c r="U22" s="240" t="str">
        <f aca="true" t="shared" si="7" ref="U22:U41">IF(M22="F",H22*Q22*ROUND(L22/60,2),"--")</f>
        <v>--</v>
      </c>
      <c r="V22" s="241" t="str">
        <f aca="true" t="shared" si="8" ref="V22:V41">IF(AND(M22="R",N22="NO"),H22*Q22*O22/100,"--")</f>
        <v>--</v>
      </c>
      <c r="W22" s="242" t="str">
        <f aca="true" t="shared" si="9" ref="W22:W41">IF(M22="R",H22*Q22*ROUND(L22/60,2)*O22/100,"--")</f>
        <v>--</v>
      </c>
      <c r="X22" s="243" t="str">
        <f aca="true" t="shared" si="10" ref="X22:X41">IF(M22="RF",H22*Q22*ROUND(L22/60,2),"--")</f>
        <v>--</v>
      </c>
      <c r="Y22" s="244" t="str">
        <f aca="true" t="shared" si="11" ref="Y22:Y41">IF(M22="RR",H22*Q22*ROUND(L22/60,2)*O22/100,"--")</f>
        <v>--</v>
      </c>
      <c r="Z22" s="235" t="s">
        <v>442</v>
      </c>
      <c r="AA22" s="245">
        <f aca="true" t="shared" si="12" ref="AA22:AA41">IF(D22="","",SUM(R22:Y22)*IF(Z22="SI",1,2))</f>
        <v>17.132700000000003</v>
      </c>
      <c r="AB22" s="246"/>
      <c r="AC22" s="1">
        <v>165593</v>
      </c>
    </row>
    <row r="23" spans="2:29" s="1" customFormat="1" ht="16.5" customHeight="1">
      <c r="B23" s="163"/>
      <c r="C23" s="217">
        <v>137</v>
      </c>
      <c r="D23" s="79" t="s">
        <v>289</v>
      </c>
      <c r="E23" s="81" t="s">
        <v>275</v>
      </c>
      <c r="F23" s="230">
        <v>10</v>
      </c>
      <c r="G23" s="231" t="s">
        <v>290</v>
      </c>
      <c r="H23" s="232">
        <f t="shared" si="0"/>
        <v>2.9899999999999998</v>
      </c>
      <c r="I23" s="422" t="s">
        <v>183</v>
      </c>
      <c r="J23" s="422" t="s">
        <v>184</v>
      </c>
      <c r="K23" s="233">
        <f t="shared" si="1"/>
        <v>4.516666666720994</v>
      </c>
      <c r="L23" s="234">
        <f t="shared" si="2"/>
        <v>271</v>
      </c>
      <c r="M23" s="235" t="s">
        <v>444</v>
      </c>
      <c r="N23" s="235" t="s">
        <v>221</v>
      </c>
      <c r="O23" s="236"/>
      <c r="P23" s="235" t="s">
        <v>443</v>
      </c>
      <c r="Q23" s="108">
        <f t="shared" si="3"/>
        <v>0.6000000000000001</v>
      </c>
      <c r="R23" s="237">
        <f t="shared" si="4"/>
        <v>8.10888</v>
      </c>
      <c r="S23" s="238" t="str">
        <f t="shared" si="5"/>
        <v>--</v>
      </c>
      <c r="T23" s="239" t="str">
        <f t="shared" si="6"/>
        <v>--</v>
      </c>
      <c r="U23" s="240" t="str">
        <f t="shared" si="7"/>
        <v>--</v>
      </c>
      <c r="V23" s="241" t="str">
        <f t="shared" si="8"/>
        <v>--</v>
      </c>
      <c r="W23" s="242" t="str">
        <f t="shared" si="9"/>
        <v>--</v>
      </c>
      <c r="X23" s="243" t="str">
        <f t="shared" si="10"/>
        <v>--</v>
      </c>
      <c r="Y23" s="244" t="str">
        <f t="shared" si="11"/>
        <v>--</v>
      </c>
      <c r="Z23" s="235" t="s">
        <v>442</v>
      </c>
      <c r="AA23" s="245">
        <f t="shared" si="12"/>
        <v>8.10888</v>
      </c>
      <c r="AB23" s="246"/>
      <c r="AC23" s="1">
        <v>165596</v>
      </c>
    </row>
    <row r="24" spans="2:29" s="1" customFormat="1" ht="16.5" customHeight="1">
      <c r="B24" s="163"/>
      <c r="C24" s="217">
        <v>138</v>
      </c>
      <c r="D24" s="79" t="s">
        <v>286</v>
      </c>
      <c r="E24" s="81" t="s">
        <v>275</v>
      </c>
      <c r="F24" s="230">
        <v>10</v>
      </c>
      <c r="G24" s="231" t="s">
        <v>287</v>
      </c>
      <c r="H24" s="232">
        <f t="shared" si="0"/>
        <v>2.9899999999999998</v>
      </c>
      <c r="I24" s="422" t="s">
        <v>187</v>
      </c>
      <c r="J24" s="422" t="s">
        <v>188</v>
      </c>
      <c r="K24" s="233">
        <f t="shared" si="1"/>
        <v>1.6666666666860692</v>
      </c>
      <c r="L24" s="234">
        <f t="shared" si="2"/>
        <v>100</v>
      </c>
      <c r="M24" s="235" t="s">
        <v>444</v>
      </c>
      <c r="N24" s="235" t="s">
        <v>221</v>
      </c>
      <c r="O24" s="236"/>
      <c r="P24" s="235" t="s">
        <v>443</v>
      </c>
      <c r="Q24" s="108">
        <f t="shared" si="3"/>
        <v>0.6000000000000001</v>
      </c>
      <c r="R24" s="237">
        <f t="shared" si="4"/>
        <v>2.99598</v>
      </c>
      <c r="S24" s="238" t="str">
        <f t="shared" si="5"/>
        <v>--</v>
      </c>
      <c r="T24" s="239" t="str">
        <f t="shared" si="6"/>
        <v>--</v>
      </c>
      <c r="U24" s="240" t="str">
        <f t="shared" si="7"/>
        <v>--</v>
      </c>
      <c r="V24" s="241" t="str">
        <f t="shared" si="8"/>
        <v>--</v>
      </c>
      <c r="W24" s="242" t="str">
        <f t="shared" si="9"/>
        <v>--</v>
      </c>
      <c r="X24" s="243" t="str">
        <f t="shared" si="10"/>
        <v>--</v>
      </c>
      <c r="Y24" s="244" t="str">
        <f t="shared" si="11"/>
        <v>--</v>
      </c>
      <c r="Z24" s="235" t="s">
        <v>442</v>
      </c>
      <c r="AA24" s="245">
        <f t="shared" si="12"/>
        <v>2.99598</v>
      </c>
      <c r="AB24" s="164"/>
      <c r="AC24" s="1">
        <v>165598</v>
      </c>
    </row>
    <row r="25" spans="2:29" s="1" customFormat="1" ht="16.5" customHeight="1">
      <c r="B25" s="163"/>
      <c r="C25" s="217">
        <v>139</v>
      </c>
      <c r="D25" s="79" t="s">
        <v>445</v>
      </c>
      <c r="E25" s="81" t="s">
        <v>446</v>
      </c>
      <c r="F25" s="230">
        <v>30</v>
      </c>
      <c r="G25" s="231" t="s">
        <v>276</v>
      </c>
      <c r="H25" s="232">
        <f t="shared" si="0"/>
        <v>8.969999999999999</v>
      </c>
      <c r="I25" s="422" t="s">
        <v>189</v>
      </c>
      <c r="J25" s="422" t="s">
        <v>190</v>
      </c>
      <c r="K25" s="233">
        <f t="shared" si="1"/>
        <v>12.29999999993015</v>
      </c>
      <c r="L25" s="234">
        <f t="shared" si="2"/>
        <v>738</v>
      </c>
      <c r="M25" s="235" t="s">
        <v>444</v>
      </c>
      <c r="N25" s="235" t="s">
        <v>221</v>
      </c>
      <c r="O25" s="236"/>
      <c r="P25" s="235" t="s">
        <v>443</v>
      </c>
      <c r="Q25" s="108">
        <f t="shared" si="3"/>
        <v>0.6000000000000001</v>
      </c>
      <c r="R25" s="237">
        <f t="shared" si="4"/>
        <v>66.1986</v>
      </c>
      <c r="S25" s="238" t="str">
        <f t="shared" si="5"/>
        <v>--</v>
      </c>
      <c r="T25" s="239" t="str">
        <f t="shared" si="6"/>
        <v>--</v>
      </c>
      <c r="U25" s="240" t="str">
        <f t="shared" si="7"/>
        <v>--</v>
      </c>
      <c r="V25" s="241" t="str">
        <f t="shared" si="8"/>
        <v>--</v>
      </c>
      <c r="W25" s="242" t="str">
        <f t="shared" si="9"/>
        <v>--</v>
      </c>
      <c r="X25" s="243" t="str">
        <f t="shared" si="10"/>
        <v>--</v>
      </c>
      <c r="Y25" s="244" t="str">
        <f t="shared" si="11"/>
        <v>--</v>
      </c>
      <c r="Z25" s="235" t="s">
        <v>442</v>
      </c>
      <c r="AA25" s="245">
        <f t="shared" si="12"/>
        <v>66.1986</v>
      </c>
      <c r="AB25" s="164"/>
      <c r="AC25" s="1">
        <v>165599</v>
      </c>
    </row>
    <row r="26" spans="2:29" s="1" customFormat="1" ht="16.5" customHeight="1">
      <c r="B26" s="163"/>
      <c r="C26" s="217">
        <v>140</v>
      </c>
      <c r="D26" s="79" t="s">
        <v>314</v>
      </c>
      <c r="E26" s="81" t="s">
        <v>277</v>
      </c>
      <c r="F26" s="230">
        <v>15</v>
      </c>
      <c r="G26" s="231" t="s">
        <v>276</v>
      </c>
      <c r="H26" s="232">
        <f t="shared" si="0"/>
        <v>4.484999999999999</v>
      </c>
      <c r="I26" s="422" t="s">
        <v>191</v>
      </c>
      <c r="J26" s="422" t="s">
        <v>192</v>
      </c>
      <c r="K26" s="233">
        <f t="shared" si="1"/>
        <v>6.64999999984866</v>
      </c>
      <c r="L26" s="234">
        <f t="shared" si="2"/>
        <v>399</v>
      </c>
      <c r="M26" s="235" t="s">
        <v>444</v>
      </c>
      <c r="N26" s="235" t="s">
        <v>221</v>
      </c>
      <c r="O26" s="236"/>
      <c r="P26" s="235" t="s">
        <v>443</v>
      </c>
      <c r="Q26" s="108">
        <f t="shared" si="3"/>
        <v>0.6000000000000001</v>
      </c>
      <c r="R26" s="237">
        <f t="shared" si="4"/>
        <v>17.89515</v>
      </c>
      <c r="S26" s="238" t="str">
        <f t="shared" si="5"/>
        <v>--</v>
      </c>
      <c r="T26" s="239" t="str">
        <f t="shared" si="6"/>
        <v>--</v>
      </c>
      <c r="U26" s="240" t="str">
        <f t="shared" si="7"/>
        <v>--</v>
      </c>
      <c r="V26" s="241" t="str">
        <f t="shared" si="8"/>
        <v>--</v>
      </c>
      <c r="W26" s="242" t="str">
        <f t="shared" si="9"/>
        <v>--</v>
      </c>
      <c r="X26" s="243" t="str">
        <f t="shared" si="10"/>
        <v>--</v>
      </c>
      <c r="Y26" s="244" t="str">
        <f t="shared" si="11"/>
        <v>--</v>
      </c>
      <c r="Z26" s="235" t="s">
        <v>442</v>
      </c>
      <c r="AA26" s="245">
        <f t="shared" si="12"/>
        <v>17.89515</v>
      </c>
      <c r="AB26" s="164"/>
      <c r="AC26" s="1">
        <v>165600</v>
      </c>
    </row>
    <row r="27" spans="2:29" s="1" customFormat="1" ht="16.5" customHeight="1">
      <c r="B27" s="163"/>
      <c r="C27" s="217">
        <v>141</v>
      </c>
      <c r="D27" s="79" t="s">
        <v>304</v>
      </c>
      <c r="E27" s="81" t="s">
        <v>275</v>
      </c>
      <c r="F27" s="230">
        <v>10</v>
      </c>
      <c r="G27" s="231" t="s">
        <v>276</v>
      </c>
      <c r="H27" s="232">
        <f t="shared" si="0"/>
        <v>2.9899999999999998</v>
      </c>
      <c r="I27" s="422" t="s">
        <v>193</v>
      </c>
      <c r="J27" s="422" t="s">
        <v>194</v>
      </c>
      <c r="K27" s="233">
        <f t="shared" si="1"/>
        <v>6.833333333430346</v>
      </c>
      <c r="L27" s="234">
        <f t="shared" si="2"/>
        <v>410</v>
      </c>
      <c r="M27" s="235" t="s">
        <v>444</v>
      </c>
      <c r="N27" s="235" t="s">
        <v>221</v>
      </c>
      <c r="O27" s="236"/>
      <c r="P27" s="235" t="s">
        <v>443</v>
      </c>
      <c r="Q27" s="108">
        <f t="shared" si="3"/>
        <v>0.6000000000000001</v>
      </c>
      <c r="R27" s="237">
        <f t="shared" si="4"/>
        <v>12.253020000000001</v>
      </c>
      <c r="S27" s="238" t="str">
        <f t="shared" si="5"/>
        <v>--</v>
      </c>
      <c r="T27" s="239" t="str">
        <f t="shared" si="6"/>
        <v>--</v>
      </c>
      <c r="U27" s="240" t="str">
        <f t="shared" si="7"/>
        <v>--</v>
      </c>
      <c r="V27" s="241" t="str">
        <f t="shared" si="8"/>
        <v>--</v>
      </c>
      <c r="W27" s="242" t="str">
        <f t="shared" si="9"/>
        <v>--</v>
      </c>
      <c r="X27" s="243" t="str">
        <f t="shared" si="10"/>
        <v>--</v>
      </c>
      <c r="Y27" s="244" t="str">
        <f t="shared" si="11"/>
        <v>--</v>
      </c>
      <c r="Z27" s="235" t="s">
        <v>442</v>
      </c>
      <c r="AA27" s="245">
        <f t="shared" si="12"/>
        <v>12.253020000000001</v>
      </c>
      <c r="AB27" s="164"/>
      <c r="AC27" s="1">
        <v>165601</v>
      </c>
    </row>
    <row r="28" spans="2:29" s="1" customFormat="1" ht="16.5" customHeight="1">
      <c r="B28" s="163"/>
      <c r="C28" s="217">
        <v>142</v>
      </c>
      <c r="D28" s="79" t="s">
        <v>289</v>
      </c>
      <c r="E28" s="81" t="s">
        <v>275</v>
      </c>
      <c r="F28" s="230">
        <v>10</v>
      </c>
      <c r="G28" s="231" t="s">
        <v>290</v>
      </c>
      <c r="H28" s="232">
        <f t="shared" si="0"/>
        <v>2.9899999999999998</v>
      </c>
      <c r="I28" s="422" t="s">
        <v>195</v>
      </c>
      <c r="J28" s="422" t="s">
        <v>196</v>
      </c>
      <c r="K28" s="233">
        <f t="shared" si="1"/>
        <v>5.466666666674428</v>
      </c>
      <c r="L28" s="234">
        <f t="shared" si="2"/>
        <v>328</v>
      </c>
      <c r="M28" s="235" t="s">
        <v>444</v>
      </c>
      <c r="N28" s="235" t="s">
        <v>221</v>
      </c>
      <c r="O28" s="236"/>
      <c r="P28" s="235" t="s">
        <v>443</v>
      </c>
      <c r="Q28" s="108">
        <f t="shared" si="3"/>
        <v>0.6000000000000001</v>
      </c>
      <c r="R28" s="237">
        <f t="shared" si="4"/>
        <v>9.81318</v>
      </c>
      <c r="S28" s="238" t="str">
        <f t="shared" si="5"/>
        <v>--</v>
      </c>
      <c r="T28" s="239" t="str">
        <f t="shared" si="6"/>
        <v>--</v>
      </c>
      <c r="U28" s="240" t="str">
        <f t="shared" si="7"/>
        <v>--</v>
      </c>
      <c r="V28" s="241" t="str">
        <f t="shared" si="8"/>
        <v>--</v>
      </c>
      <c r="W28" s="242" t="str">
        <f t="shared" si="9"/>
        <v>--</v>
      </c>
      <c r="X28" s="243" t="str">
        <f t="shared" si="10"/>
        <v>--</v>
      </c>
      <c r="Y28" s="244" t="str">
        <f t="shared" si="11"/>
        <v>--</v>
      </c>
      <c r="Z28" s="235" t="s">
        <v>442</v>
      </c>
      <c r="AA28" s="245">
        <f t="shared" si="12"/>
        <v>9.81318</v>
      </c>
      <c r="AB28" s="164"/>
      <c r="AC28" s="1">
        <v>165602</v>
      </c>
    </row>
    <row r="29" spans="2:29" s="1" customFormat="1" ht="16.5" customHeight="1">
      <c r="B29" s="163"/>
      <c r="C29" s="217">
        <v>143</v>
      </c>
      <c r="D29" s="79" t="s">
        <v>298</v>
      </c>
      <c r="E29" s="81" t="s">
        <v>275</v>
      </c>
      <c r="F29" s="230">
        <v>15</v>
      </c>
      <c r="G29" s="231" t="s">
        <v>276</v>
      </c>
      <c r="H29" s="232">
        <f t="shared" si="0"/>
        <v>4.484999999999999</v>
      </c>
      <c r="I29" s="422" t="s">
        <v>199</v>
      </c>
      <c r="J29" s="422" t="s">
        <v>200</v>
      </c>
      <c r="K29" s="233">
        <f t="shared" si="1"/>
        <v>3.650000000023283</v>
      </c>
      <c r="L29" s="234">
        <f t="shared" si="2"/>
        <v>219</v>
      </c>
      <c r="M29" s="235" t="s">
        <v>225</v>
      </c>
      <c r="N29" s="235" t="s">
        <v>221</v>
      </c>
      <c r="O29" s="236">
        <v>60</v>
      </c>
      <c r="P29" s="235" t="s">
        <v>443</v>
      </c>
      <c r="Q29" s="108">
        <f t="shared" si="3"/>
        <v>0.6000000000000001</v>
      </c>
      <c r="R29" s="237" t="str">
        <f t="shared" si="4"/>
        <v>--</v>
      </c>
      <c r="S29" s="238">
        <f t="shared" si="5"/>
        <v>5.8932899999999995</v>
      </c>
      <c r="T29" s="239" t="str">
        <f t="shared" si="6"/>
        <v>--</v>
      </c>
      <c r="U29" s="240" t="str">
        <f t="shared" si="7"/>
        <v>--</v>
      </c>
      <c r="V29" s="241" t="str">
        <f t="shared" si="8"/>
        <v>--</v>
      </c>
      <c r="W29" s="242" t="str">
        <f t="shared" si="9"/>
        <v>--</v>
      </c>
      <c r="X29" s="243" t="str">
        <f t="shared" si="10"/>
        <v>--</v>
      </c>
      <c r="Y29" s="244" t="str">
        <f t="shared" si="11"/>
        <v>--</v>
      </c>
      <c r="Z29" s="235" t="s">
        <v>442</v>
      </c>
      <c r="AA29" s="245">
        <f t="shared" si="12"/>
        <v>5.8932899999999995</v>
      </c>
      <c r="AB29" s="164"/>
      <c r="AC29" s="1">
        <v>165604</v>
      </c>
    </row>
    <row r="30" spans="2:29" s="1" customFormat="1" ht="16.5" customHeight="1">
      <c r="B30" s="163"/>
      <c r="C30" s="217">
        <v>144</v>
      </c>
      <c r="D30" s="79" t="s">
        <v>285</v>
      </c>
      <c r="E30" s="81" t="s">
        <v>284</v>
      </c>
      <c r="F30" s="230">
        <v>30</v>
      </c>
      <c r="G30" s="231" t="s">
        <v>276</v>
      </c>
      <c r="H30" s="232">
        <f t="shared" si="0"/>
        <v>8.969999999999999</v>
      </c>
      <c r="I30" s="422" t="s">
        <v>201</v>
      </c>
      <c r="J30" s="422" t="s">
        <v>202</v>
      </c>
      <c r="K30" s="233">
        <f t="shared" si="1"/>
        <v>0.46666666661622</v>
      </c>
      <c r="L30" s="234">
        <f t="shared" si="2"/>
        <v>28</v>
      </c>
      <c r="M30" s="235" t="s">
        <v>441</v>
      </c>
      <c r="N30" s="235" t="s">
        <v>443</v>
      </c>
      <c r="O30" s="236"/>
      <c r="P30" s="235" t="s">
        <v>442</v>
      </c>
      <c r="Q30" s="108">
        <f t="shared" si="3"/>
        <v>60</v>
      </c>
      <c r="R30" s="237" t="str">
        <f t="shared" si="4"/>
        <v>--</v>
      </c>
      <c r="S30" s="238" t="str">
        <f t="shared" si="5"/>
        <v>--</v>
      </c>
      <c r="T30" s="239">
        <f t="shared" si="6"/>
        <v>538.1999999999999</v>
      </c>
      <c r="U30" s="240">
        <f t="shared" si="7"/>
        <v>252.95399999999995</v>
      </c>
      <c r="V30" s="241" t="str">
        <f t="shared" si="8"/>
        <v>--</v>
      </c>
      <c r="W30" s="242" t="str">
        <f t="shared" si="9"/>
        <v>--</v>
      </c>
      <c r="X30" s="243" t="str">
        <f t="shared" si="10"/>
        <v>--</v>
      </c>
      <c r="Y30" s="244" t="str">
        <f t="shared" si="11"/>
        <v>--</v>
      </c>
      <c r="Z30" s="235" t="s">
        <v>442</v>
      </c>
      <c r="AA30" s="245">
        <f t="shared" si="12"/>
        <v>791.1539999999999</v>
      </c>
      <c r="AB30" s="164"/>
      <c r="AC30" s="1">
        <v>165609</v>
      </c>
    </row>
    <row r="31" spans="2:29" s="1" customFormat="1" ht="16.5" customHeight="1">
      <c r="B31" s="163"/>
      <c r="C31" s="217">
        <v>145</v>
      </c>
      <c r="D31" s="79" t="s">
        <v>445</v>
      </c>
      <c r="E31" s="81" t="s">
        <v>446</v>
      </c>
      <c r="F31" s="230">
        <v>30</v>
      </c>
      <c r="G31" s="231" t="s">
        <v>276</v>
      </c>
      <c r="H31" s="232">
        <f t="shared" si="0"/>
        <v>8.969999999999999</v>
      </c>
      <c r="I31" s="422" t="s">
        <v>203</v>
      </c>
      <c r="J31" s="422" t="s">
        <v>204</v>
      </c>
      <c r="K31" s="233">
        <f t="shared" si="1"/>
        <v>5.833333333488554</v>
      </c>
      <c r="L31" s="234">
        <f t="shared" si="2"/>
        <v>350</v>
      </c>
      <c r="M31" s="235" t="s">
        <v>444</v>
      </c>
      <c r="N31" s="235" t="s">
        <v>221</v>
      </c>
      <c r="O31" s="236"/>
      <c r="P31" s="235" t="s">
        <v>443</v>
      </c>
      <c r="Q31" s="108">
        <f t="shared" si="3"/>
        <v>0.6000000000000001</v>
      </c>
      <c r="R31" s="237">
        <f t="shared" si="4"/>
        <v>31.37706</v>
      </c>
      <c r="S31" s="238" t="str">
        <f t="shared" si="5"/>
        <v>--</v>
      </c>
      <c r="T31" s="239" t="str">
        <f t="shared" si="6"/>
        <v>--</v>
      </c>
      <c r="U31" s="240" t="str">
        <f t="shared" si="7"/>
        <v>--</v>
      </c>
      <c r="V31" s="241" t="str">
        <f t="shared" si="8"/>
        <v>--</v>
      </c>
      <c r="W31" s="242" t="str">
        <f t="shared" si="9"/>
        <v>--</v>
      </c>
      <c r="X31" s="243" t="str">
        <f t="shared" si="10"/>
        <v>--</v>
      </c>
      <c r="Y31" s="244" t="str">
        <f t="shared" si="11"/>
        <v>--</v>
      </c>
      <c r="Z31" s="235" t="s">
        <v>442</v>
      </c>
      <c r="AA31" s="245">
        <f t="shared" si="12"/>
        <v>31.37706</v>
      </c>
      <c r="AB31" s="164"/>
      <c r="AC31" s="1">
        <v>165611</v>
      </c>
    </row>
    <row r="32" spans="2:29" s="1" customFormat="1" ht="16.5" customHeight="1">
      <c r="B32" s="163"/>
      <c r="C32" s="217">
        <v>146</v>
      </c>
      <c r="D32" s="79" t="s">
        <v>298</v>
      </c>
      <c r="E32" s="81" t="s">
        <v>275</v>
      </c>
      <c r="F32" s="230">
        <v>15</v>
      </c>
      <c r="G32" s="231" t="s">
        <v>276</v>
      </c>
      <c r="H32" s="232">
        <f t="shared" si="0"/>
        <v>4.484999999999999</v>
      </c>
      <c r="I32" s="422" t="s">
        <v>207</v>
      </c>
      <c r="J32" s="422" t="s">
        <v>208</v>
      </c>
      <c r="K32" s="233">
        <f t="shared" si="1"/>
        <v>4.366666666755918</v>
      </c>
      <c r="L32" s="234">
        <f t="shared" si="2"/>
        <v>262</v>
      </c>
      <c r="M32" s="235" t="s">
        <v>225</v>
      </c>
      <c r="N32" s="235" t="s">
        <v>221</v>
      </c>
      <c r="O32" s="236">
        <v>60</v>
      </c>
      <c r="P32" s="235" t="s">
        <v>443</v>
      </c>
      <c r="Q32" s="108">
        <f t="shared" si="3"/>
        <v>0.6000000000000001</v>
      </c>
      <c r="R32" s="237" t="str">
        <f t="shared" si="4"/>
        <v>--</v>
      </c>
      <c r="S32" s="238">
        <f t="shared" si="5"/>
        <v>7.055802</v>
      </c>
      <c r="T32" s="239" t="str">
        <f t="shared" si="6"/>
        <v>--</v>
      </c>
      <c r="U32" s="240" t="str">
        <f t="shared" si="7"/>
        <v>--</v>
      </c>
      <c r="V32" s="241" t="str">
        <f t="shared" si="8"/>
        <v>--</v>
      </c>
      <c r="W32" s="242" t="str">
        <f t="shared" si="9"/>
        <v>--</v>
      </c>
      <c r="X32" s="243" t="str">
        <f t="shared" si="10"/>
        <v>--</v>
      </c>
      <c r="Y32" s="244" t="str">
        <f t="shared" si="11"/>
        <v>--</v>
      </c>
      <c r="Z32" s="235" t="s">
        <v>442</v>
      </c>
      <c r="AA32" s="245">
        <f t="shared" si="12"/>
        <v>7.055802</v>
      </c>
      <c r="AB32" s="164"/>
      <c r="AC32" s="1">
        <v>165613</v>
      </c>
    </row>
    <row r="33" spans="2:29" s="1" customFormat="1" ht="16.5" customHeight="1">
      <c r="B33" s="163"/>
      <c r="C33" s="217">
        <v>147</v>
      </c>
      <c r="D33" s="79" t="s">
        <v>314</v>
      </c>
      <c r="E33" s="81" t="s">
        <v>277</v>
      </c>
      <c r="F33" s="230">
        <v>15</v>
      </c>
      <c r="G33" s="231" t="s">
        <v>276</v>
      </c>
      <c r="H33" s="232">
        <f t="shared" si="0"/>
        <v>4.484999999999999</v>
      </c>
      <c r="I33" s="422" t="s">
        <v>209</v>
      </c>
      <c r="J33" s="422" t="s">
        <v>210</v>
      </c>
      <c r="K33" s="233">
        <f t="shared" si="1"/>
        <v>3.916666666686069</v>
      </c>
      <c r="L33" s="234">
        <f t="shared" si="2"/>
        <v>235</v>
      </c>
      <c r="M33" s="235" t="s">
        <v>444</v>
      </c>
      <c r="N33" s="235" t="s">
        <v>221</v>
      </c>
      <c r="O33" s="236"/>
      <c r="P33" s="235" t="s">
        <v>443</v>
      </c>
      <c r="Q33" s="108">
        <f t="shared" si="3"/>
        <v>0.6000000000000001</v>
      </c>
      <c r="R33" s="237">
        <f t="shared" si="4"/>
        <v>10.54872</v>
      </c>
      <c r="S33" s="238" t="str">
        <f t="shared" si="5"/>
        <v>--</v>
      </c>
      <c r="T33" s="239" t="str">
        <f t="shared" si="6"/>
        <v>--</v>
      </c>
      <c r="U33" s="240" t="str">
        <f t="shared" si="7"/>
        <v>--</v>
      </c>
      <c r="V33" s="241" t="str">
        <f t="shared" si="8"/>
        <v>--</v>
      </c>
      <c r="W33" s="242" t="str">
        <f t="shared" si="9"/>
        <v>--</v>
      </c>
      <c r="X33" s="243" t="str">
        <f t="shared" si="10"/>
        <v>--</v>
      </c>
      <c r="Y33" s="244" t="str">
        <f t="shared" si="11"/>
        <v>--</v>
      </c>
      <c r="Z33" s="235" t="s">
        <v>442</v>
      </c>
      <c r="AA33" s="245">
        <f t="shared" si="12"/>
        <v>10.54872</v>
      </c>
      <c r="AB33" s="164"/>
      <c r="AC33" s="1">
        <v>165614</v>
      </c>
    </row>
    <row r="34" spans="2:29" s="1" customFormat="1" ht="16.5" customHeight="1">
      <c r="B34" s="163"/>
      <c r="C34" s="217">
        <v>148</v>
      </c>
      <c r="D34" s="79" t="s">
        <v>286</v>
      </c>
      <c r="E34" s="81" t="s">
        <v>277</v>
      </c>
      <c r="F34" s="230">
        <v>7.5</v>
      </c>
      <c r="G34" s="231" t="s">
        <v>287</v>
      </c>
      <c r="H34" s="232">
        <f t="shared" si="0"/>
        <v>2.2424999999999997</v>
      </c>
      <c r="I34" s="422" t="s">
        <v>211</v>
      </c>
      <c r="J34" s="422" t="s">
        <v>212</v>
      </c>
      <c r="K34" s="233">
        <f t="shared" si="1"/>
        <v>2.9666666667326353</v>
      </c>
      <c r="L34" s="234">
        <f t="shared" si="2"/>
        <v>178</v>
      </c>
      <c r="M34" s="235" t="s">
        <v>444</v>
      </c>
      <c r="N34" s="235" t="s">
        <v>221</v>
      </c>
      <c r="O34" s="236"/>
      <c r="P34" s="235" t="s">
        <v>443</v>
      </c>
      <c r="Q34" s="108">
        <f t="shared" si="3"/>
        <v>0.6000000000000001</v>
      </c>
      <c r="R34" s="237">
        <f t="shared" si="4"/>
        <v>3.996135</v>
      </c>
      <c r="S34" s="238" t="str">
        <f t="shared" si="5"/>
        <v>--</v>
      </c>
      <c r="T34" s="239" t="str">
        <f t="shared" si="6"/>
        <v>--</v>
      </c>
      <c r="U34" s="240" t="str">
        <f t="shared" si="7"/>
        <v>--</v>
      </c>
      <c r="V34" s="241" t="str">
        <f t="shared" si="8"/>
        <v>--</v>
      </c>
      <c r="W34" s="242" t="str">
        <f t="shared" si="9"/>
        <v>--</v>
      </c>
      <c r="X34" s="243" t="str">
        <f t="shared" si="10"/>
        <v>--</v>
      </c>
      <c r="Y34" s="244" t="str">
        <f t="shared" si="11"/>
        <v>--</v>
      </c>
      <c r="Z34" s="235" t="s">
        <v>442</v>
      </c>
      <c r="AA34" s="245">
        <f t="shared" si="12"/>
        <v>3.996135</v>
      </c>
      <c r="AB34" s="164"/>
      <c r="AC34" s="1">
        <v>165615</v>
      </c>
    </row>
    <row r="35" spans="2:29" s="1" customFormat="1" ht="16.5" customHeight="1">
      <c r="B35" s="163"/>
      <c r="C35" s="217">
        <v>149</v>
      </c>
      <c r="D35" s="79" t="s">
        <v>304</v>
      </c>
      <c r="E35" s="81" t="s">
        <v>275</v>
      </c>
      <c r="F35" s="230">
        <v>10</v>
      </c>
      <c r="G35" s="231" t="s">
        <v>276</v>
      </c>
      <c r="H35" s="232">
        <f t="shared" si="0"/>
        <v>2.9899999999999998</v>
      </c>
      <c r="I35" s="422" t="s">
        <v>215</v>
      </c>
      <c r="J35" s="422" t="s">
        <v>216</v>
      </c>
      <c r="K35" s="233">
        <f t="shared" si="1"/>
        <v>4.533333333267365</v>
      </c>
      <c r="L35" s="234">
        <f t="shared" si="2"/>
        <v>272</v>
      </c>
      <c r="M35" s="235" t="s">
        <v>444</v>
      </c>
      <c r="N35" s="235" t="s">
        <v>221</v>
      </c>
      <c r="O35" s="236"/>
      <c r="P35" s="235" t="s">
        <v>443</v>
      </c>
      <c r="Q35" s="108">
        <f t="shared" si="3"/>
        <v>0.6000000000000001</v>
      </c>
      <c r="R35" s="237">
        <f t="shared" si="4"/>
        <v>8.12682</v>
      </c>
      <c r="S35" s="238" t="str">
        <f t="shared" si="5"/>
        <v>--</v>
      </c>
      <c r="T35" s="239" t="str">
        <f t="shared" si="6"/>
        <v>--</v>
      </c>
      <c r="U35" s="240" t="str">
        <f t="shared" si="7"/>
        <v>--</v>
      </c>
      <c r="V35" s="241" t="str">
        <f t="shared" si="8"/>
        <v>--</v>
      </c>
      <c r="W35" s="242" t="str">
        <f t="shared" si="9"/>
        <v>--</v>
      </c>
      <c r="X35" s="243" t="str">
        <f t="shared" si="10"/>
        <v>--</v>
      </c>
      <c r="Y35" s="244" t="str">
        <f t="shared" si="11"/>
        <v>--</v>
      </c>
      <c r="Z35" s="235" t="s">
        <v>442</v>
      </c>
      <c r="AA35" s="245">
        <f t="shared" si="12"/>
        <v>8.12682</v>
      </c>
      <c r="AB35" s="164"/>
      <c r="AC35" s="1">
        <v>165617</v>
      </c>
    </row>
    <row r="36" spans="2:28" s="1" customFormat="1" ht="16.5" customHeight="1">
      <c r="B36" s="163"/>
      <c r="C36" s="217"/>
      <c r="D36" s="79"/>
      <c r="E36" s="81"/>
      <c r="F36" s="230"/>
      <c r="G36" s="231"/>
      <c r="H36" s="232">
        <f t="shared" si="0"/>
        <v>0</v>
      </c>
      <c r="I36" s="422"/>
      <c r="J36" s="422"/>
      <c r="K36" s="233">
        <f t="shared" si="1"/>
      </c>
      <c r="L36" s="234">
        <f t="shared" si="2"/>
      </c>
      <c r="M36" s="235"/>
      <c r="N36" s="236"/>
      <c r="O36" s="236"/>
      <c r="P36" s="235"/>
      <c r="Q36" s="108">
        <f t="shared" si="3"/>
        <v>6</v>
      </c>
      <c r="R36" s="237" t="str">
        <f t="shared" si="4"/>
        <v>--</v>
      </c>
      <c r="S36" s="238" t="str">
        <f t="shared" si="5"/>
        <v>--</v>
      </c>
      <c r="T36" s="239" t="str">
        <f t="shared" si="6"/>
        <v>--</v>
      </c>
      <c r="U36" s="240" t="str">
        <f t="shared" si="7"/>
        <v>--</v>
      </c>
      <c r="V36" s="241" t="str">
        <f t="shared" si="8"/>
        <v>--</v>
      </c>
      <c r="W36" s="242" t="str">
        <f t="shared" si="9"/>
        <v>--</v>
      </c>
      <c r="X36" s="243" t="str">
        <f t="shared" si="10"/>
        <v>--</v>
      </c>
      <c r="Y36" s="244" t="str">
        <f t="shared" si="11"/>
        <v>--</v>
      </c>
      <c r="Z36" s="235"/>
      <c r="AA36" s="245">
        <f t="shared" si="12"/>
      </c>
      <c r="AB36" s="164"/>
    </row>
    <row r="37" spans="2:28" s="1" customFormat="1" ht="16.5" customHeight="1">
      <c r="B37" s="163"/>
      <c r="C37" s="217"/>
      <c r="D37" s="79"/>
      <c r="E37" s="81"/>
      <c r="F37" s="230"/>
      <c r="G37" s="231"/>
      <c r="H37" s="232">
        <f t="shared" si="0"/>
        <v>0</v>
      </c>
      <c r="I37" s="422"/>
      <c r="J37" s="422"/>
      <c r="K37" s="233">
        <f t="shared" si="1"/>
      </c>
      <c r="L37" s="234">
        <f t="shared" si="2"/>
      </c>
      <c r="M37" s="235"/>
      <c r="N37" s="236"/>
      <c r="O37" s="236"/>
      <c r="P37" s="235"/>
      <c r="Q37" s="108">
        <f t="shared" si="3"/>
        <v>6</v>
      </c>
      <c r="R37" s="237" t="str">
        <f t="shared" si="4"/>
        <v>--</v>
      </c>
      <c r="S37" s="238" t="str">
        <f t="shared" si="5"/>
        <v>--</v>
      </c>
      <c r="T37" s="239" t="str">
        <f t="shared" si="6"/>
        <v>--</v>
      </c>
      <c r="U37" s="240" t="str">
        <f t="shared" si="7"/>
        <v>--</v>
      </c>
      <c r="V37" s="241" t="str">
        <f t="shared" si="8"/>
        <v>--</v>
      </c>
      <c r="W37" s="242" t="str">
        <f t="shared" si="9"/>
        <v>--</v>
      </c>
      <c r="X37" s="243" t="str">
        <f t="shared" si="10"/>
        <v>--</v>
      </c>
      <c r="Y37" s="244" t="str">
        <f t="shared" si="11"/>
        <v>--</v>
      </c>
      <c r="Z37" s="235"/>
      <c r="AA37" s="245">
        <f t="shared" si="12"/>
      </c>
      <c r="AB37" s="164"/>
    </row>
    <row r="38" spans="2:28" s="1" customFormat="1" ht="16.5" customHeight="1">
      <c r="B38" s="163"/>
      <c r="C38" s="217"/>
      <c r="D38" s="79"/>
      <c r="E38" s="81"/>
      <c r="F38" s="230"/>
      <c r="G38" s="231"/>
      <c r="H38" s="232">
        <f t="shared" si="0"/>
        <v>0</v>
      </c>
      <c r="I38" s="422"/>
      <c r="J38" s="422"/>
      <c r="K38" s="233">
        <f t="shared" si="1"/>
      </c>
      <c r="L38" s="234">
        <f t="shared" si="2"/>
      </c>
      <c r="M38" s="235"/>
      <c r="N38" s="236"/>
      <c r="O38" s="236"/>
      <c r="P38" s="235"/>
      <c r="Q38" s="108">
        <f t="shared" si="3"/>
        <v>6</v>
      </c>
      <c r="R38" s="237" t="str">
        <f t="shared" si="4"/>
        <v>--</v>
      </c>
      <c r="S38" s="238" t="str">
        <f t="shared" si="5"/>
        <v>--</v>
      </c>
      <c r="T38" s="239" t="str">
        <f t="shared" si="6"/>
        <v>--</v>
      </c>
      <c r="U38" s="240" t="str">
        <f t="shared" si="7"/>
        <v>--</v>
      </c>
      <c r="V38" s="241" t="str">
        <f t="shared" si="8"/>
        <v>--</v>
      </c>
      <c r="W38" s="242" t="str">
        <f t="shared" si="9"/>
        <v>--</v>
      </c>
      <c r="X38" s="243" t="str">
        <f t="shared" si="10"/>
        <v>--</v>
      </c>
      <c r="Y38" s="244" t="str">
        <f t="shared" si="11"/>
        <v>--</v>
      </c>
      <c r="Z38" s="235"/>
      <c r="AA38" s="245">
        <f t="shared" si="12"/>
      </c>
      <c r="AB38" s="164"/>
    </row>
    <row r="39" spans="2:28" s="1" customFormat="1" ht="16.5" customHeight="1">
      <c r="B39" s="163"/>
      <c r="C39" s="217"/>
      <c r="D39" s="79"/>
      <c r="E39" s="81"/>
      <c r="F39" s="230"/>
      <c r="G39" s="231"/>
      <c r="H39" s="232">
        <f t="shared" si="0"/>
        <v>0</v>
      </c>
      <c r="I39" s="422"/>
      <c r="J39" s="422"/>
      <c r="K39" s="233">
        <f t="shared" si="1"/>
      </c>
      <c r="L39" s="234">
        <f t="shared" si="2"/>
      </c>
      <c r="M39" s="235"/>
      <c r="N39" s="236"/>
      <c r="O39" s="236"/>
      <c r="P39" s="235"/>
      <c r="Q39" s="108">
        <f t="shared" si="3"/>
        <v>6</v>
      </c>
      <c r="R39" s="237" t="str">
        <f t="shared" si="4"/>
        <v>--</v>
      </c>
      <c r="S39" s="238" t="str">
        <f t="shared" si="5"/>
        <v>--</v>
      </c>
      <c r="T39" s="239" t="str">
        <f t="shared" si="6"/>
        <v>--</v>
      </c>
      <c r="U39" s="240" t="str">
        <f t="shared" si="7"/>
        <v>--</v>
      </c>
      <c r="V39" s="241" t="str">
        <f t="shared" si="8"/>
        <v>--</v>
      </c>
      <c r="W39" s="242" t="str">
        <f t="shared" si="9"/>
        <v>--</v>
      </c>
      <c r="X39" s="243" t="str">
        <f t="shared" si="10"/>
        <v>--</v>
      </c>
      <c r="Y39" s="244" t="str">
        <f t="shared" si="11"/>
        <v>--</v>
      </c>
      <c r="Z39" s="235"/>
      <c r="AA39" s="245">
        <f t="shared" si="12"/>
      </c>
      <c r="AB39" s="164"/>
    </row>
    <row r="40" spans="2:28" s="1" customFormat="1" ht="16.5" customHeight="1">
      <c r="B40" s="163"/>
      <c r="C40" s="217"/>
      <c r="D40" s="79"/>
      <c r="E40" s="81"/>
      <c r="F40" s="230"/>
      <c r="G40" s="231"/>
      <c r="H40" s="232">
        <f t="shared" si="0"/>
        <v>0</v>
      </c>
      <c r="I40" s="422"/>
      <c r="J40" s="422"/>
      <c r="K40" s="233">
        <f t="shared" si="1"/>
      </c>
      <c r="L40" s="234">
        <f t="shared" si="2"/>
      </c>
      <c r="M40" s="235"/>
      <c r="N40" s="236"/>
      <c r="O40" s="236"/>
      <c r="P40" s="235"/>
      <c r="Q40" s="108">
        <f t="shared" si="3"/>
        <v>6</v>
      </c>
      <c r="R40" s="237" t="str">
        <f t="shared" si="4"/>
        <v>--</v>
      </c>
      <c r="S40" s="238" t="str">
        <f t="shared" si="5"/>
        <v>--</v>
      </c>
      <c r="T40" s="239" t="str">
        <f t="shared" si="6"/>
        <v>--</v>
      </c>
      <c r="U40" s="240" t="str">
        <f t="shared" si="7"/>
        <v>--</v>
      </c>
      <c r="V40" s="241" t="str">
        <f t="shared" si="8"/>
        <v>--</v>
      </c>
      <c r="W40" s="242" t="str">
        <f t="shared" si="9"/>
        <v>--</v>
      </c>
      <c r="X40" s="243" t="str">
        <f t="shared" si="10"/>
        <v>--</v>
      </c>
      <c r="Y40" s="244" t="str">
        <f t="shared" si="11"/>
        <v>--</v>
      </c>
      <c r="Z40" s="235"/>
      <c r="AA40" s="245">
        <f t="shared" si="12"/>
      </c>
      <c r="AB40" s="164"/>
    </row>
    <row r="41" spans="2:28" s="1" customFormat="1" ht="16.5" customHeight="1">
      <c r="B41" s="163"/>
      <c r="C41" s="217"/>
      <c r="D41" s="79"/>
      <c r="E41" s="81"/>
      <c r="F41" s="230"/>
      <c r="G41" s="231"/>
      <c r="H41" s="232">
        <f t="shared" si="0"/>
        <v>0</v>
      </c>
      <c r="I41" s="422"/>
      <c r="J41" s="422"/>
      <c r="K41" s="233">
        <f t="shared" si="1"/>
      </c>
      <c r="L41" s="234">
        <f t="shared" si="2"/>
      </c>
      <c r="M41" s="235"/>
      <c r="N41" s="236"/>
      <c r="O41" s="236"/>
      <c r="P41" s="235"/>
      <c r="Q41" s="108">
        <f t="shared" si="3"/>
        <v>6</v>
      </c>
      <c r="R41" s="237" t="str">
        <f t="shared" si="4"/>
        <v>--</v>
      </c>
      <c r="S41" s="238" t="str">
        <f t="shared" si="5"/>
        <v>--</v>
      </c>
      <c r="T41" s="239" t="str">
        <f t="shared" si="6"/>
        <v>--</v>
      </c>
      <c r="U41" s="240" t="str">
        <f t="shared" si="7"/>
        <v>--</v>
      </c>
      <c r="V41" s="241" t="str">
        <f t="shared" si="8"/>
        <v>--</v>
      </c>
      <c r="W41" s="242" t="str">
        <f t="shared" si="9"/>
        <v>--</v>
      </c>
      <c r="X41" s="243" t="str">
        <f t="shared" si="10"/>
        <v>--</v>
      </c>
      <c r="Y41" s="244" t="str">
        <f t="shared" si="11"/>
        <v>--</v>
      </c>
      <c r="Z41" s="235"/>
      <c r="AA41" s="245">
        <f t="shared" si="12"/>
      </c>
      <c r="AB41" s="164"/>
    </row>
    <row r="42" spans="2:28" s="1" customFormat="1" ht="16.5" customHeight="1" thickBot="1">
      <c r="B42" s="163"/>
      <c r="C42" s="330"/>
      <c r="D42" s="330"/>
      <c r="E42" s="330"/>
      <c r="F42" s="330"/>
      <c r="G42" s="330"/>
      <c r="H42" s="248"/>
      <c r="I42" s="424"/>
      <c r="J42" s="424"/>
      <c r="K42" s="247"/>
      <c r="L42" s="247"/>
      <c r="M42" s="330"/>
      <c r="N42" s="330"/>
      <c r="O42" s="330"/>
      <c r="P42" s="330"/>
      <c r="Q42" s="331"/>
      <c r="R42" s="332"/>
      <c r="S42" s="333"/>
      <c r="T42" s="334"/>
      <c r="U42" s="335"/>
      <c r="V42" s="336"/>
      <c r="W42" s="337"/>
      <c r="X42" s="338"/>
      <c r="Y42" s="339"/>
      <c r="Z42" s="330"/>
      <c r="AA42" s="249"/>
      <c r="AB42" s="164"/>
    </row>
    <row r="43" spans="2:28" s="1" customFormat="1" ht="16.5" customHeight="1" thickBot="1" thickTop="1">
      <c r="B43" s="163"/>
      <c r="C43" s="117" t="s">
        <v>409</v>
      </c>
      <c r="D43" s="118" t="s">
        <v>383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50">
        <f>SUM(R20:R42)</f>
        <v>188.44624500000003</v>
      </c>
      <c r="S43" s="251">
        <f>SUM(S20:S42)</f>
        <v>12.949092</v>
      </c>
      <c r="T43" s="252">
        <f>SUM(T20:T42)</f>
        <v>538.1999999999999</v>
      </c>
      <c r="U43" s="253">
        <f>SUM(U22:U42)</f>
        <v>252.95399999999995</v>
      </c>
      <c r="V43" s="254">
        <f>SUM(V20:V42)</f>
        <v>0</v>
      </c>
      <c r="W43" s="254">
        <f>SUM(W22:W42)</f>
        <v>0</v>
      </c>
      <c r="X43" s="255">
        <f>SUM(X20:X42)</f>
        <v>0</v>
      </c>
      <c r="Y43" s="256">
        <f>SUM(Y22:Y42)</f>
        <v>0</v>
      </c>
      <c r="Z43" s="257"/>
      <c r="AA43" s="430">
        <f>ROUND(SUM(AA20:AA42),2)</f>
        <v>17782.58</v>
      </c>
      <c r="AB43" s="164"/>
    </row>
    <row r="44" spans="2:28" s="132" customFormat="1" ht="9.75" thickTop="1">
      <c r="B44" s="259"/>
      <c r="C44" s="134"/>
      <c r="D44" s="135" t="s">
        <v>384</v>
      </c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1"/>
      <c r="S44" s="261"/>
      <c r="T44" s="261"/>
      <c r="U44" s="261"/>
      <c r="V44" s="261"/>
      <c r="W44" s="261"/>
      <c r="X44" s="261"/>
      <c r="Y44" s="261"/>
      <c r="Z44" s="260"/>
      <c r="AA44" s="262"/>
      <c r="AB44" s="263"/>
    </row>
    <row r="45" spans="2:28" s="1" customFormat="1" ht="16.5" customHeight="1" thickBot="1">
      <c r="B45" s="264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6"/>
    </row>
    <row r="46" spans="2:28" ht="16.5" customHeight="1" thickTop="1"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8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printOptions/>
  <pageMargins left="0.5905511811023623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gsanchez</cp:lastModifiedBy>
  <cp:lastPrinted>2008-05-27T16:41:28Z</cp:lastPrinted>
  <dcterms:created xsi:type="dcterms:W3CDTF">1998-09-02T21:36:20Z</dcterms:created>
  <dcterms:modified xsi:type="dcterms:W3CDTF">2008-06-06T18:53:44Z</dcterms:modified>
  <cp:category/>
  <cp:version/>
  <cp:contentType/>
  <cp:contentStatus/>
</cp:coreProperties>
</file>