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<sst xmlns="http://schemas.openxmlformats.org/spreadsheetml/2006/main" count="85" uniqueCount="81">
  <si>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</si>
  <si>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</si>
  <si>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</si>
  <si>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</si>
  <si>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</si>
  <si>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</si>
  <si>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</si>
  <si>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</si>
  <si>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</si>
  <si>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</si>
  <si>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</si>
  <si>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</si>
  <si>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</si>
  <si>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</si>
  <si>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</si>
  <si>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</si>
  <si>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</si>
  <si>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</si>
  <si>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</si>
  <si>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</si>
  <si>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</si>
  <si>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</si>
  <si>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</si>
  <si>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</si>
  <si>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</si>
  <si>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</si>
  <si>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</si>
  <si>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</si>
  <si>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</si>
  <si>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</si>
  <si>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</si>
  <si>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</si>
  <si>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</si>
  <si>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</si>
  <si>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</si>
  <si>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</si>
  <si>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</si>
  <si>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</si>
  <si>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</si>
  <si>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</si>
  <si>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</si>
  <si>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</si>
  <si>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</si>
  <si>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</si>
  <si>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</si>
  <si>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</si>
  <si>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</si>
  <si>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</si>
  <si>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</si>
  <si>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</si>
  <si>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</si>
  <si>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</si>
  <si>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</si>
  <si>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</si>
  <si>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</si>
  <si>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</si>
  <si>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</si>
  <si>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</si>
  <si>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</si>
  <si>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</si>
  <si>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</si>
  <si>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</si>
  <si>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</si>
  <si>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</si>
  <si>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</si>
  <si>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</si>
  <si>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</si>
  <si>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</si>
  <si>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</si>
  <si>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</si>
  <si>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</si>
  <si>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</si>
  <si>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</si>
  <si>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</si>
  <si>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</si>
  <si>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</si>
  <si>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TOTAL</t>
  </si>
  <si>
    <t>Diferencia</t>
  </si>
  <si>
    <t>Asociado al desempeño durante los doce meses anteriores a junio de 2010</t>
  </si>
  <si>
    <t>TOTAL Res ENRE 122/12</t>
  </si>
  <si>
    <t>ANEXO IV al Memorandum  D.T.E.E. N°        246   /15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</si>
</sst>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9" fillId="34" borderId="46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80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30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31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67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39934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74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11</v>
      </c>
      <c r="E18" s="39" t="s">
        <v>10</v>
      </c>
      <c r="F18" s="33"/>
      <c r="G18" s="36"/>
      <c r="H18" s="36"/>
      <c r="J18" s="40">
        <f>+Datos1!G41</f>
        <v>293264.1206995857</v>
      </c>
      <c r="K18" s="80">
        <f>J18*0.5</f>
        <v>146632.06034979285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14</v>
      </c>
      <c r="E19" s="39" t="s">
        <v>12</v>
      </c>
      <c r="F19" s="33"/>
      <c r="G19" s="36"/>
      <c r="H19" s="36"/>
      <c r="J19" s="40">
        <f>+Datos1!H41</f>
        <v>30810.859955603082</v>
      </c>
      <c r="K19" s="80">
        <f>J19*0.5</f>
        <v>15405.429977801541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15</v>
      </c>
      <c r="E20" s="39" t="s">
        <v>13</v>
      </c>
      <c r="F20" s="33"/>
      <c r="G20" s="36"/>
      <c r="H20" s="36"/>
      <c r="J20" s="40">
        <f>+Datos1!I41</f>
        <v>0</v>
      </c>
      <c r="K20" s="80">
        <f>J20*0.5</f>
        <v>0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66198.91293723129</v>
      </c>
      <c r="K23" s="214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8992.405714285715</v>
      </c>
      <c r="K24" s="80">
        <f>J24*0.5</f>
        <v>4496.202857142857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16</v>
      </c>
      <c r="D26" s="39" t="s">
        <v>17</v>
      </c>
      <c r="E26" s="46"/>
      <c r="F26" s="46"/>
      <c r="G26" s="36"/>
      <c r="H26" s="36"/>
      <c r="I26" s="36"/>
      <c r="J26" s="40">
        <f>+Datos1!O41</f>
        <v>25249.381159420285</v>
      </c>
      <c r="K26" s="80">
        <f>J26*0.5</f>
        <v>12624.690579710143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79</v>
      </c>
      <c r="H29" s="218"/>
      <c r="I29" s="218"/>
      <c r="J29" s="47">
        <v>447232.94483155024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7" t="s">
        <v>76</v>
      </c>
      <c r="H30" s="218"/>
      <c r="I30" s="218"/>
      <c r="J30" s="47">
        <f>SUM(J18:K26)</f>
        <v>603674.0642305735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7" t="s">
        <v>77</v>
      </c>
      <c r="H31" s="218"/>
      <c r="I31" s="218"/>
      <c r="J31" s="47">
        <f>+J30-J29</f>
        <v>156441.11939902324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75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sheetProtection/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A1">
      <selection activeCell="O26" sqref="O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IV al Memorandum  D.T.E.E. N°        246   /15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9" t="s">
        <v>1</v>
      </c>
      <c r="B4" s="229"/>
      <c r="C4" s="77"/>
      <c r="P4" s="16"/>
    </row>
    <row r="5" spans="1:16" s="15" customFormat="1" ht="11.25">
      <c r="A5" s="229" t="s">
        <v>2</v>
      </c>
      <c r="B5" s="22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32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35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junio de 2010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2" t="s">
        <v>44</v>
      </c>
      <c r="E14" s="222"/>
      <c r="F14" s="112"/>
      <c r="G14" s="227" t="s">
        <v>37</v>
      </c>
      <c r="H14" s="227"/>
      <c r="I14" s="227"/>
      <c r="J14" s="113"/>
      <c r="K14" s="122" t="s">
        <v>38</v>
      </c>
      <c r="L14" s="113"/>
      <c r="M14" s="122" t="s">
        <v>39</v>
      </c>
      <c r="N14" s="113"/>
      <c r="O14" s="122" t="s">
        <v>40</v>
      </c>
      <c r="P14" s="114"/>
    </row>
    <row r="15" spans="1:16" s="138" customFormat="1" ht="19.5">
      <c r="A15" s="134"/>
      <c r="B15" s="135"/>
      <c r="C15" s="134"/>
      <c r="D15" s="228" t="s">
        <v>46</v>
      </c>
      <c r="E15" s="228"/>
      <c r="F15" s="112"/>
      <c r="G15" s="223" t="s">
        <v>47</v>
      </c>
      <c r="H15" s="223"/>
      <c r="I15" s="223"/>
      <c r="J15" s="113"/>
      <c r="K15" s="136" t="s">
        <v>48</v>
      </c>
      <c r="L15" s="113"/>
      <c r="M15" s="136" t="s">
        <v>49</v>
      </c>
      <c r="N15" s="113"/>
      <c r="O15" s="136" t="s">
        <v>50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41</v>
      </c>
      <c r="H17" s="95" t="s">
        <v>42</v>
      </c>
      <c r="I17" s="95" t="s">
        <v>43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4" t="s">
        <v>53</v>
      </c>
      <c r="D18" s="145" t="s">
        <v>36</v>
      </c>
      <c r="E18" s="146" t="s">
        <v>56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5"/>
      <c r="D19" s="147" t="s">
        <v>22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6"/>
      <c r="D20" s="149" t="s">
        <v>23</v>
      </c>
      <c r="E20" s="150" t="s">
        <v>62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4" t="s">
        <v>54</v>
      </c>
      <c r="D22" s="151" t="s">
        <v>63</v>
      </c>
      <c r="E22" s="152" t="s">
        <v>57</v>
      </c>
      <c r="F22" s="116"/>
      <c r="G22" s="178">
        <v>21582.333333387505</v>
      </c>
      <c r="H22" s="179">
        <v>18744.949999888195</v>
      </c>
      <c r="I22" s="180">
        <v>111588.59278172007</v>
      </c>
      <c r="J22" s="181"/>
      <c r="K22" s="182">
        <v>483942.5000001298</v>
      </c>
      <c r="L22" s="181"/>
      <c r="M22" s="182">
        <v>2226.616666666232</v>
      </c>
      <c r="N22" s="181"/>
      <c r="O22" s="182">
        <v>1162190.8486108526</v>
      </c>
      <c r="P22" s="100"/>
      <c r="T22" s="213"/>
    </row>
    <row r="23" spans="1:20" s="98" customFormat="1" ht="19.5" customHeight="1">
      <c r="A23" s="93"/>
      <c r="B23" s="94"/>
      <c r="C23" s="230"/>
      <c r="D23" s="153" t="s">
        <v>64</v>
      </c>
      <c r="E23" s="148" t="s">
        <v>58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30"/>
      <c r="D24" s="154" t="s">
        <v>65</v>
      </c>
      <c r="E24" s="155" t="s">
        <v>59</v>
      </c>
      <c r="F24" s="118"/>
      <c r="G24" s="183">
        <v>2828</v>
      </c>
      <c r="H24" s="184">
        <v>1271</v>
      </c>
      <c r="I24" s="163">
        <v>3451</v>
      </c>
      <c r="J24" s="140"/>
      <c r="K24" s="132">
        <v>11150</v>
      </c>
      <c r="L24" s="140"/>
      <c r="M24" s="132">
        <v>120</v>
      </c>
      <c r="N24" s="140"/>
      <c r="O24" s="185">
        <v>7612.5</v>
      </c>
      <c r="P24" s="97"/>
    </row>
    <row r="25" spans="1:16" s="98" customFormat="1" ht="19.5" customHeight="1" thickBot="1">
      <c r="A25" s="93"/>
      <c r="B25" s="94"/>
      <c r="C25" s="231"/>
      <c r="D25" s="156" t="s">
        <v>55</v>
      </c>
      <c r="E25" s="150" t="s">
        <v>60</v>
      </c>
      <c r="F25" s="119"/>
      <c r="G25" s="125">
        <v>5</v>
      </c>
      <c r="H25" s="126">
        <v>4</v>
      </c>
      <c r="I25" s="103">
        <v>49</v>
      </c>
      <c r="J25" s="140"/>
      <c r="K25" s="133">
        <v>38</v>
      </c>
      <c r="L25" s="140"/>
      <c r="M25" s="133">
        <v>40</v>
      </c>
      <c r="N25" s="140"/>
      <c r="O25" s="133">
        <v>17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4" t="s">
        <v>45</v>
      </c>
      <c r="D27" s="157" t="s">
        <v>24</v>
      </c>
      <c r="E27" s="158"/>
      <c r="F27" s="120"/>
      <c r="G27" s="127">
        <f>1-G22/G23/G24</f>
        <v>0.9991288059823573</v>
      </c>
      <c r="H27" s="128">
        <f>1-H22/H23/H24</f>
        <v>0.9983164166208709</v>
      </c>
      <c r="I27" s="129">
        <f>1-I22/I23/I24</f>
        <v>0.996308773157482</v>
      </c>
      <c r="J27" s="141"/>
      <c r="K27" s="104">
        <f>1-K22/K23/K24</f>
        <v>0.995045329360934</v>
      </c>
      <c r="L27" s="141"/>
      <c r="M27" s="104">
        <f>1-M22/M23/M24</f>
        <v>0.9978818334601729</v>
      </c>
      <c r="N27" s="141"/>
      <c r="O27" s="104">
        <f>1-O22/O23/O24</f>
        <v>0.9825720606636997</v>
      </c>
      <c r="P27" s="97"/>
    </row>
    <row r="28" spans="1:16" s="98" customFormat="1" ht="19.5" customHeight="1" thickBot="1" thickTop="1">
      <c r="A28" s="93"/>
      <c r="B28" s="94"/>
      <c r="C28" s="225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6"/>
      <c r="D29" s="159" t="s">
        <v>25</v>
      </c>
      <c r="E29" s="160" t="s">
        <v>61</v>
      </c>
      <c r="F29" s="120"/>
      <c r="G29" s="131">
        <f>+G25/G24*100</f>
        <v>0.1768033946251768</v>
      </c>
      <c r="H29" s="131">
        <f>+H25/H24*100</f>
        <v>0.3147128245476003</v>
      </c>
      <c r="I29" s="130">
        <f>+I25/I24*100</f>
        <v>1.4198782961460445</v>
      </c>
      <c r="J29" s="142"/>
      <c r="K29" s="105">
        <f>+K25/K24*100</f>
        <v>0.34080717488789236</v>
      </c>
      <c r="L29" s="142"/>
      <c r="M29" s="105">
        <f>+M25/M24</f>
        <v>0.3333333333333333</v>
      </c>
      <c r="N29" s="142"/>
      <c r="O29" s="105">
        <f>+O25/O24*100</f>
        <v>0.2233169129720854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9" t="s">
        <v>73</v>
      </c>
      <c r="C32" s="195" t="s">
        <v>68</v>
      </c>
      <c r="D32" s="196"/>
      <c r="E32" s="197"/>
      <c r="F32" s="196"/>
      <c r="G32" s="198">
        <f>+(G27-G19)/(1-G19)</f>
        <v>0.9081697040536858</v>
      </c>
      <c r="H32" s="198">
        <f>+(H27-H19)/(1-H19)</f>
        <v>0.7413055655917153</v>
      </c>
      <c r="I32" s="198">
        <f>+(I27-I19)/(1-I19)</f>
        <v>-0.1481265451066963</v>
      </c>
      <c r="J32" s="198"/>
      <c r="K32" s="198">
        <f>+(K27-K19)/(1-K19)</f>
        <v>0.4296453736542004</v>
      </c>
      <c r="L32" s="198"/>
      <c r="M32" s="198">
        <f>+(M27-M19)/(1-M19)</f>
        <v>-1.1374031683422614</v>
      </c>
      <c r="N32" s="198"/>
      <c r="O32" s="199">
        <f>+(O27-O19)/(1-O19)</f>
        <v>-0.05925602238498844</v>
      </c>
      <c r="P32" s="190"/>
    </row>
    <row r="33" spans="1:16" s="191" customFormat="1" ht="19.5" customHeight="1" hidden="1">
      <c r="A33" s="189"/>
      <c r="B33" s="219"/>
      <c r="C33" s="200" t="s">
        <v>69</v>
      </c>
      <c r="D33" s="192"/>
      <c r="E33" s="193"/>
      <c r="F33" s="192"/>
      <c r="G33" s="194">
        <f>IF(G32&gt;0,G32,0)</f>
        <v>0.9081697040536858</v>
      </c>
      <c r="H33" s="194">
        <f aca="true" t="shared" si="0" ref="H33:O33">IF(H32&gt;0,H32,0)</f>
        <v>0.7413055655917153</v>
      </c>
      <c r="I33" s="194">
        <f t="shared" si="0"/>
        <v>0</v>
      </c>
      <c r="J33" s="194"/>
      <c r="K33" s="194">
        <f t="shared" si="0"/>
        <v>0.4296453736542004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9"/>
      <c r="C34" s="200" t="s">
        <v>70</v>
      </c>
      <c r="D34" s="192"/>
      <c r="E34" s="193"/>
      <c r="F34" s="192"/>
      <c r="G34" s="194">
        <f>+(G20-G29)/G20</f>
        <v>0.7003332294488529</v>
      </c>
      <c r="H34" s="194">
        <f>+(H20-H29)/H20</f>
        <v>0.7164749328399997</v>
      </c>
      <c r="I34" s="194">
        <f>+(I20-I29)/I20</f>
        <v>-0.41987829614604455</v>
      </c>
      <c r="J34" s="194"/>
      <c r="K34" s="194">
        <f>+(K20-K29)/K20</f>
        <v>0.3183856502242153</v>
      </c>
      <c r="L34" s="194"/>
      <c r="M34" s="194">
        <f>+(M20-M29)/M20</f>
        <v>0.5238095238095238</v>
      </c>
      <c r="N34" s="194"/>
      <c r="O34" s="201">
        <f>+(O20-O29)/O20</f>
        <v>0.6763523000404559</v>
      </c>
      <c r="P34" s="190"/>
    </row>
    <row r="35" spans="1:16" s="191" customFormat="1" ht="19.5" customHeight="1" hidden="1">
      <c r="A35" s="189"/>
      <c r="B35" s="219"/>
      <c r="C35" s="200" t="s">
        <v>71</v>
      </c>
      <c r="D35" s="192"/>
      <c r="E35" s="193"/>
      <c r="F35" s="192"/>
      <c r="G35" s="194">
        <f>+G34+G33</f>
        <v>1.6085029335025387</v>
      </c>
      <c r="H35" s="194">
        <f aca="true" t="shared" si="1" ref="H35:O35">+H34+H33</f>
        <v>1.457780498431715</v>
      </c>
      <c r="I35" s="194">
        <f t="shared" si="1"/>
        <v>-0.41987829614604455</v>
      </c>
      <c r="J35" s="194"/>
      <c r="K35" s="194">
        <f t="shared" si="1"/>
        <v>0.7480310238784157</v>
      </c>
      <c r="L35" s="194"/>
      <c r="M35" s="194">
        <f t="shared" si="1"/>
        <v>0.5238095238095238</v>
      </c>
      <c r="N35" s="194"/>
      <c r="O35" s="201">
        <f t="shared" si="1"/>
        <v>0.6763523000404559</v>
      </c>
      <c r="P35" s="190"/>
    </row>
    <row r="36" spans="1:16" s="191" customFormat="1" ht="19.5" customHeight="1" hidden="1">
      <c r="A36" s="189"/>
      <c r="B36" s="219"/>
      <c r="C36" s="200" t="s">
        <v>69</v>
      </c>
      <c r="D36" s="192"/>
      <c r="E36" s="193"/>
      <c r="F36" s="192"/>
      <c r="G36" s="194">
        <f>IF(G35&gt;0,G35,0)</f>
        <v>1.6085029335025387</v>
      </c>
      <c r="H36" s="194">
        <f aca="true" t="shared" si="2" ref="H36:O36">IF(H35&gt;0,H35,0)</f>
        <v>1.457780498431715</v>
      </c>
      <c r="I36" s="194">
        <f t="shared" si="2"/>
        <v>0</v>
      </c>
      <c r="J36" s="194"/>
      <c r="K36" s="194">
        <f t="shared" si="2"/>
        <v>0.7480310238784157</v>
      </c>
      <c r="L36" s="194"/>
      <c r="M36" s="194">
        <f t="shared" si="2"/>
        <v>0.5238095238095238</v>
      </c>
      <c r="N36" s="194"/>
      <c r="O36" s="201">
        <f t="shared" si="2"/>
        <v>0.6763523000404559</v>
      </c>
      <c r="P36" s="190"/>
    </row>
    <row r="37" spans="1:16" s="191" customFormat="1" ht="19.5" customHeight="1" hidden="1">
      <c r="A37" s="189"/>
      <c r="B37" s="219"/>
      <c r="C37" s="200" t="s">
        <v>72</v>
      </c>
      <c r="D37" s="192"/>
      <c r="E37" s="193"/>
      <c r="F37" s="192"/>
      <c r="G37" s="194">
        <f>+G36*G24*G18</f>
        <v>293264.1206995857</v>
      </c>
      <c r="H37" s="194">
        <f aca="true" t="shared" si="3" ref="H37:O37">+H36*H24*H18</f>
        <v>30810.859955603082</v>
      </c>
      <c r="I37" s="194">
        <f t="shared" si="3"/>
        <v>0</v>
      </c>
      <c r="J37" s="194"/>
      <c r="K37" s="194">
        <f t="shared" si="3"/>
        <v>66198.91293723129</v>
      </c>
      <c r="L37" s="194"/>
      <c r="M37" s="194">
        <f t="shared" si="3"/>
        <v>8992.405714285715</v>
      </c>
      <c r="N37" s="194"/>
      <c r="O37" s="201">
        <f t="shared" si="3"/>
        <v>25249.381159420285</v>
      </c>
      <c r="P37" s="190"/>
    </row>
    <row r="38" spans="1:16" s="191" customFormat="1" ht="19.5" customHeight="1" hidden="1" thickBot="1">
      <c r="A38" s="189"/>
      <c r="B38" s="219"/>
      <c r="C38" s="202" t="s">
        <v>69</v>
      </c>
      <c r="D38" s="203"/>
      <c r="E38" s="204"/>
      <c r="F38" s="203"/>
      <c r="G38" s="205">
        <f>IF(G37&gt;0,G37,0)</f>
        <v>293264.1206995857</v>
      </c>
      <c r="H38" s="205">
        <f aca="true" t="shared" si="4" ref="H38:O38">IF(H37&gt;0,H37,0)</f>
        <v>30810.859955603082</v>
      </c>
      <c r="I38" s="205">
        <f t="shared" si="4"/>
        <v>0</v>
      </c>
      <c r="J38" s="206"/>
      <c r="K38" s="205">
        <f t="shared" si="4"/>
        <v>66198.91293723129</v>
      </c>
      <c r="L38" s="206"/>
      <c r="M38" s="205">
        <f t="shared" si="4"/>
        <v>8992.405714285715</v>
      </c>
      <c r="N38" s="206"/>
      <c r="O38" s="207">
        <f t="shared" si="4"/>
        <v>25249.381159420285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0" t="s">
        <v>26</v>
      </c>
      <c r="E41" s="221"/>
      <c r="F41" s="106"/>
      <c r="G41" s="108">
        <f>G38</f>
        <v>293264.1206995857</v>
      </c>
      <c r="H41" s="108">
        <f>H38</f>
        <v>30810.859955603082</v>
      </c>
      <c r="I41" s="108">
        <f>I38</f>
        <v>0</v>
      </c>
      <c r="J41" s="143"/>
      <c r="K41" s="108">
        <f>K38</f>
        <v>66198.91293723129</v>
      </c>
      <c r="L41" s="143"/>
      <c r="M41" s="108">
        <f>M38</f>
        <v>8992.405714285715</v>
      </c>
      <c r="N41" s="143"/>
      <c r="O41" s="108">
        <f>O38</f>
        <v>25249.381159420285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20</v>
      </c>
      <c r="E43" s="89"/>
      <c r="F43" s="89"/>
      <c r="G43" s="79"/>
      <c r="H43" s="83"/>
      <c r="I43" s="86"/>
      <c r="J43" s="86"/>
      <c r="K43" s="91" t="s">
        <v>34</v>
      </c>
      <c r="L43" s="86"/>
      <c r="M43" s="92"/>
      <c r="N43" s="86"/>
      <c r="O43" s="171">
        <f>+TOTAL!B13</f>
        <v>39934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18</v>
      </c>
      <c r="E45" s="88"/>
      <c r="F45" s="88"/>
      <c r="G45" s="79"/>
      <c r="H45" s="83"/>
      <c r="I45" s="86"/>
      <c r="J45" s="86"/>
      <c r="K45" s="88" t="s">
        <v>33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19</v>
      </c>
      <c r="E46" s="88"/>
      <c r="F46" s="88"/>
      <c r="G46" s="79"/>
      <c r="H46" s="83"/>
      <c r="I46" s="86"/>
      <c r="J46" s="86"/>
      <c r="K46" s="88" t="s">
        <v>21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66</v>
      </c>
      <c r="E47" s="88"/>
      <c r="F47" s="88"/>
      <c r="G47" s="79"/>
      <c r="H47" s="83"/>
      <c r="I47" s="86"/>
      <c r="J47" s="86"/>
      <c r="K47" s="88" t="s">
        <v>28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27</v>
      </c>
      <c r="E48" s="88"/>
      <c r="F48" s="88"/>
      <c r="G48" s="79"/>
      <c r="H48" s="87"/>
      <c r="I48" s="86"/>
      <c r="J48" s="86"/>
      <c r="K48" s="88" t="s">
        <v>29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51</v>
      </c>
      <c r="D50" s="78" t="s">
        <v>52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2015-03-17T17:09:12Z</cp:lastPrinted>
  <dcterms:created xsi:type="dcterms:W3CDTF">1998-04-21T14:04:37Z</dcterms:created>
  <dcterms:modified xsi:type="dcterms:W3CDTF">2015-04-29T15:09:53Z</dcterms:modified>
  <cp:category/>
  <cp:version/>
  <cp:contentType/>
  <cp:contentStatus/>
</cp:coreProperties>
</file>