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470" windowWidth="13500" windowHeight="7470" activeTab="0"/>
  </bookViews>
  <sheets>
    <sheet name="PT-11" sheetId="1" r:id="rId1"/>
  </sheets>
  <definedNames>
    <definedName name="_xlnm.Print_Area" localSheetId="0">'PT-11'!$A$1:$U$42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T10" authorId="0">
      <text>
        <r>
          <rPr>
            <b/>
            <sz val="10"/>
            <rFont val="Tahoma"/>
            <family val="2"/>
          </rPr>
          <t>pleoni:</t>
        </r>
        <r>
          <rPr>
            <sz val="10"/>
            <rFont val="Tahoma"/>
            <family val="2"/>
          </rPr>
          <t xml:space="preserve">
no olvidar poner fecha de formulación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<sst xmlns="http://schemas.openxmlformats.org/spreadsheetml/2006/main" count="58" uniqueCount="44">
  <si>
    <t xml:space="preserve">ENTE NACIONAL REGULADOR </t>
  </si>
  <si>
    <t>DE LA ELECTRICIDAD</t>
  </si>
  <si>
    <t>INCUMPLIMIENTOS PROCEDIMIENTO TÉCNICO N° 11 - Resolución ex-S.E. Nº 61/92 y modificatorias y complementarias</t>
  </si>
  <si>
    <t>Fecha Formulación =</t>
  </si>
  <si>
    <t xml:space="preserve">AGENTE: </t>
  </si>
  <si>
    <t xml:space="preserve"> Precio Medio de Energía Sancionado  =</t>
  </si>
  <si>
    <t>Expediente ENRE N°:</t>
  </si>
  <si>
    <t>VDMM =</t>
  </si>
  <si>
    <t>Semestre controlado:</t>
  </si>
  <si>
    <t>Agosto 2010 - Enero 2011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</si>
  <si>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</si>
  <si>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</si>
  <si>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</si>
  <si>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</si>
  <si>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</si>
  <si>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</si>
  <si>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</si>
  <si>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</si>
  <si>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</si>
  <si>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</si>
  <si>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</si>
  <si>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</si>
  <si>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</si>
  <si>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</si>
  <si>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</si>
  <si>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</si>
  <si>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</si>
  <si>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</si>
  <si>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</si>
  <si>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</si>
  <si>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</si>
  <si>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</si>
  <si>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</si>
  <si>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</si>
  <si>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 xml:space="preserve">Desenganche TANDTG 02 y TANDTV 01 por DAG                                                                                                                                                               </t>
  </si>
  <si>
    <t xml:space="preserve">  </t>
  </si>
  <si>
    <t xml:space="preserve">          </t>
  </si>
  <si>
    <t>TERMOANDES S.A.</t>
  </si>
  <si>
    <t xml:space="preserve">Desenganche TANDTG 01 por DAG                                                                                                                                                                           </t>
  </si>
  <si>
    <t xml:space="preserve">Desenganche TANDTG 01                                                                                                                                                                                   </t>
  </si>
  <si>
    <t xml:space="preserve">Falla arranque TANDTG 01                                                                                                                                                                                </t>
  </si>
  <si>
    <t xml:space="preserve">Trafo (345/132 kV) C.T. TERMOANDES                                                                                                                                                                      </t>
  </si>
  <si>
    <t>37365/12</t>
  </si>
  <si>
    <t>ANEXO a la Resolución AAANR Nº  111 /2014     .-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</si>
</sst>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d/m/yy\ h:mm"/>
    <numFmt numFmtId="166" formatCode="hh:mm:ss\ \a\.m\./\p\.m\._)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&quot;$&quot;\ #,##0;\-&quot;$&quot;\ #,##0"/>
    <numFmt numFmtId="176" formatCode="&quot;$&quot;\ #,##0;[Red]\-&quot;$&quot;\ #,##0"/>
    <numFmt numFmtId="177" formatCode="&quot;$&quot;\ #,##0.00;\-&quot;$&quot;\ #,##0.00"/>
    <numFmt numFmtId="178" formatCode="&quot;$&quot;\ #,##0.00;[Red]\-&quot;$&quot;\ #,##0.00"/>
    <numFmt numFmtId="179" formatCode="_-&quot;$&quot;\ * #,##0_-;\-&quot;$&quot;\ * #,##0_-;_-&quot;$&quot;\ * &quot;-&quot;_-;_-@_-"/>
    <numFmt numFmtId="180" formatCode="_-* #,##0_-;\-* #,##0_-;_-* &quot;-&quot;_-;_-@_-"/>
    <numFmt numFmtId="181" formatCode="_-&quot;$&quot;\ * #,##0.00_-;\-&quot;$&quot;\ * #,##0.00_-;_-&quot;$&quot;\ * &quot;-&quot;??_-;_-@_-"/>
    <numFmt numFmtId="182" formatCode="_-* #,##0.00_-;\-* #,##0.00_-;_-* &quot;-&quot;??_-;_-@_-"/>
    <numFmt numFmtId="183" formatCode="d&quot;d &quot;h&quot;h &quot;mm&quot;m&quot;"/>
    <numFmt numFmtId="184" formatCode="#,##0.0"/>
    <numFmt numFmtId="185" formatCode="0.000000_);\(0.000000\)"/>
    <numFmt numFmtId="186" formatCode="&quot;$&quot;\ #,##0.00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mmm\-yyyy"/>
  </numFmts>
  <fonts count="16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19" applyFont="1">
      <alignment/>
      <protection/>
    </xf>
    <xf numFmtId="1" fontId="1" fillId="0" borderId="0" xfId="19" applyNumberFormat="1" applyFont="1">
      <alignment/>
      <protection/>
    </xf>
    <xf numFmtId="2" fontId="1" fillId="2" borderId="0" xfId="19" applyNumberFormat="1" applyFont="1" applyFill="1">
      <alignment/>
      <protection/>
    </xf>
    <xf numFmtId="0" fontId="1" fillId="3" borderId="0" xfId="19" applyFont="1" applyFill="1">
      <alignment/>
      <protection/>
    </xf>
    <xf numFmtId="1" fontId="1" fillId="3" borderId="0" xfId="19" applyNumberFormat="1" applyFont="1" applyFill="1">
      <alignment/>
      <protection/>
    </xf>
    <xf numFmtId="0" fontId="1" fillId="2" borderId="0" xfId="19" applyFont="1" applyFill="1">
      <alignment/>
      <protection/>
    </xf>
    <xf numFmtId="0" fontId="2" fillId="0" borderId="0" xfId="20" applyFont="1" applyAlignment="1">
      <alignment horizontal="right" vertical="top"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" fontId="1" fillId="0" borderId="0" xfId="19" applyNumberFormat="1" applyFont="1" applyAlignment="1">
      <alignment horizontal="centerContinuous"/>
      <protection/>
    </xf>
    <xf numFmtId="2" fontId="1" fillId="2" borderId="0" xfId="19" applyNumberFormat="1" applyFont="1" applyFill="1" applyAlignment="1">
      <alignment horizontal="centerContinuous"/>
      <protection/>
    </xf>
    <xf numFmtId="0" fontId="1" fillId="3" borderId="0" xfId="19" applyFont="1" applyFill="1" applyAlignment="1">
      <alignment horizontal="centerContinuous"/>
      <protection/>
    </xf>
    <xf numFmtId="1" fontId="1" fillId="3" borderId="0" xfId="19" applyNumberFormat="1" applyFont="1" applyFill="1" applyAlignment="1">
      <alignment horizontal="centerContinuous"/>
      <protection/>
    </xf>
    <xf numFmtId="0" fontId="1" fillId="2" borderId="0" xfId="19" applyFont="1" applyFill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 quotePrefix="1">
      <alignment horizontal="centerContinuous"/>
      <protection/>
    </xf>
    <xf numFmtId="1" fontId="4" fillId="0" borderId="0" xfId="19" applyNumberFormat="1" applyFont="1" applyAlignment="1" quotePrefix="1">
      <alignment horizontal="centerContinuous"/>
      <protection/>
    </xf>
    <xf numFmtId="2" fontId="4" fillId="2" borderId="0" xfId="19" applyNumberFormat="1" applyFont="1" applyFill="1" applyAlignment="1" quotePrefix="1">
      <alignment horizontal="centerContinuous"/>
      <protection/>
    </xf>
    <xf numFmtId="0" fontId="4" fillId="3" borderId="0" xfId="19" applyFont="1" applyFill="1" applyAlignment="1" quotePrefix="1">
      <alignment horizontal="centerContinuous"/>
      <protection/>
    </xf>
    <xf numFmtId="1" fontId="4" fillId="3" borderId="0" xfId="19" applyNumberFormat="1" applyFont="1" applyFill="1" applyAlignment="1" quotePrefix="1">
      <alignment horizontal="centerContinuous"/>
      <protection/>
    </xf>
    <xf numFmtId="0" fontId="4" fillId="2" borderId="0" xfId="19" applyFont="1" applyFill="1" applyAlignment="1" quotePrefix="1">
      <alignment horizontal="centerContinuous"/>
      <protection/>
    </xf>
    <xf numFmtId="0" fontId="6" fillId="0" borderId="0" xfId="19" applyFont="1" applyAlignment="1">
      <alignment/>
      <protection/>
    </xf>
    <xf numFmtId="1" fontId="6" fillId="0" borderId="0" xfId="19" applyNumberFormat="1" applyFont="1" applyAlignment="1">
      <alignment/>
      <protection/>
    </xf>
    <xf numFmtId="2" fontId="6" fillId="2" borderId="0" xfId="19" applyNumberFormat="1" applyFont="1" applyFill="1" applyAlignment="1">
      <alignment/>
      <protection/>
    </xf>
    <xf numFmtId="0" fontId="6" fillId="3" borderId="0" xfId="19" applyFont="1" applyFill="1" applyAlignment="1">
      <alignment/>
      <protection/>
    </xf>
    <xf numFmtId="1" fontId="6" fillId="3" borderId="0" xfId="19" applyNumberFormat="1" applyFont="1" applyFill="1" applyAlignment="1">
      <alignment/>
      <protection/>
    </xf>
    <xf numFmtId="0" fontId="6" fillId="2" borderId="0" xfId="19" applyFont="1" applyFill="1" applyAlignment="1">
      <alignment/>
      <protection/>
    </xf>
    <xf numFmtId="0" fontId="6" fillId="0" borderId="0" xfId="19" applyFont="1">
      <alignment/>
      <protection/>
    </xf>
    <xf numFmtId="0" fontId="5" fillId="0" borderId="0" xfId="19" applyFont="1" applyAlignment="1">
      <alignment/>
      <protection/>
    </xf>
    <xf numFmtId="1" fontId="5" fillId="0" borderId="0" xfId="19" applyNumberFormat="1" applyFont="1" applyAlignment="1">
      <alignment/>
      <protection/>
    </xf>
    <xf numFmtId="2" fontId="5" fillId="2" borderId="0" xfId="19" applyNumberFormat="1" applyFont="1" applyFill="1" applyAlignment="1">
      <alignment/>
      <protection/>
    </xf>
    <xf numFmtId="0" fontId="5" fillId="3" borderId="0" xfId="19" applyFont="1" applyFill="1" applyAlignment="1">
      <alignment/>
      <protection/>
    </xf>
    <xf numFmtId="1" fontId="5" fillId="3" borderId="0" xfId="19" applyNumberFormat="1" applyFont="1" applyFill="1" applyAlignment="1">
      <alignment/>
      <protection/>
    </xf>
    <xf numFmtId="0" fontId="5" fillId="2" borderId="0" xfId="19" applyFont="1" applyFill="1" applyAlignment="1">
      <alignment/>
      <protection/>
    </xf>
    <xf numFmtId="0" fontId="5" fillId="0" borderId="0" xfId="19" applyFont="1" applyBorder="1" applyAlignment="1" applyProtection="1">
      <alignment horizontal="centerContinuous" vertical="center"/>
      <protection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1" fontId="1" fillId="0" borderId="2" xfId="19" applyNumberFormat="1" applyFont="1" applyBorder="1">
      <alignment/>
      <protection/>
    </xf>
    <xf numFmtId="2" fontId="1" fillId="2" borderId="2" xfId="19" applyNumberFormat="1" applyFont="1" applyFill="1" applyBorder="1">
      <alignment/>
      <protection/>
    </xf>
    <xf numFmtId="0" fontId="1" fillId="3" borderId="2" xfId="19" applyFont="1" applyFill="1" applyBorder="1">
      <alignment/>
      <protection/>
    </xf>
    <xf numFmtId="1" fontId="1" fillId="3" borderId="2" xfId="19" applyNumberFormat="1" applyFont="1" applyFill="1" applyBorder="1">
      <alignment/>
      <protection/>
    </xf>
    <xf numFmtId="0" fontId="1" fillId="2" borderId="2" xfId="19" applyFont="1" applyFill="1" applyBorder="1">
      <alignment/>
      <protection/>
    </xf>
    <xf numFmtId="0" fontId="1" fillId="0" borderId="3" xfId="19" applyFont="1" applyBorder="1">
      <alignment/>
      <protection/>
    </xf>
    <xf numFmtId="0" fontId="1" fillId="0" borderId="4" xfId="19" applyFont="1" applyBorder="1">
      <alignment/>
      <protection/>
    </xf>
    <xf numFmtId="0" fontId="7" fillId="0" borderId="0" xfId="19" applyFont="1" applyBorder="1" applyAlignment="1" quotePrefix="1">
      <alignment horizontal="left"/>
      <protection/>
    </xf>
    <xf numFmtId="1" fontId="7" fillId="0" borderId="0" xfId="19" applyNumberFormat="1" applyFont="1" applyBorder="1" applyAlignment="1" quotePrefix="1">
      <alignment horizontal="left"/>
      <protection/>
    </xf>
    <xf numFmtId="2" fontId="7" fillId="2" borderId="0" xfId="19" applyNumberFormat="1" applyFont="1" applyFill="1" applyBorder="1" applyAlignment="1" quotePrefix="1">
      <alignment horizontal="left"/>
      <protection/>
    </xf>
    <xf numFmtId="0" fontId="7" fillId="3" borderId="0" xfId="19" applyFont="1" applyFill="1" applyBorder="1" applyAlignment="1" quotePrefix="1">
      <alignment horizontal="left"/>
      <protection/>
    </xf>
    <xf numFmtId="1" fontId="7" fillId="3" borderId="0" xfId="19" applyNumberFormat="1" applyFont="1" applyFill="1" applyBorder="1" applyAlignment="1" quotePrefix="1">
      <alignment horizontal="left"/>
      <protection/>
    </xf>
    <xf numFmtId="0" fontId="7" fillId="2" borderId="0" xfId="19" applyFont="1" applyFill="1" applyBorder="1" applyAlignment="1" quotePrefix="1">
      <alignment horizontal="left"/>
      <protection/>
    </xf>
    <xf numFmtId="0" fontId="1" fillId="0" borderId="5" xfId="19" applyFont="1" applyBorder="1">
      <alignment/>
      <protection/>
    </xf>
    <xf numFmtId="0" fontId="8" fillId="0" borderId="0" xfId="19" applyFont="1" applyBorder="1" applyAlignment="1">
      <alignment horizontal="right"/>
      <protection/>
    </xf>
    <xf numFmtId="15" fontId="7" fillId="0" borderId="0" xfId="19" applyNumberFormat="1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1" fontId="7" fillId="0" borderId="0" xfId="19" applyNumberFormat="1" applyFont="1" applyBorder="1" applyAlignment="1">
      <alignment horizontal="left"/>
      <protection/>
    </xf>
    <xf numFmtId="2" fontId="7" fillId="2" borderId="0" xfId="19" applyNumberFormat="1" applyFont="1" applyFill="1" applyBorder="1" applyAlignment="1">
      <alignment horizontal="left"/>
      <protection/>
    </xf>
    <xf numFmtId="0" fontId="7" fillId="3" borderId="0" xfId="19" applyFont="1" applyFill="1" applyBorder="1" applyAlignment="1">
      <alignment horizontal="left"/>
      <protection/>
    </xf>
    <xf numFmtId="1" fontId="7" fillId="3" borderId="0" xfId="19" applyNumberFormat="1" applyFont="1" applyFill="1" applyBorder="1" applyAlignment="1">
      <alignment horizontal="left"/>
      <protection/>
    </xf>
    <xf numFmtId="0" fontId="7" fillId="2" borderId="0" xfId="19" applyFont="1" applyFill="1" applyBorder="1" applyAlignment="1">
      <alignment horizontal="left"/>
      <protection/>
    </xf>
    <xf numFmtId="186" fontId="7" fillId="0" borderId="0" xfId="19" applyNumberFormat="1" applyFont="1" applyBorder="1" applyAlignment="1">
      <alignment horizontal="right"/>
      <protection/>
    </xf>
    <xf numFmtId="0" fontId="1" fillId="0" borderId="0" xfId="19" applyFont="1" applyBorder="1">
      <alignment/>
      <protection/>
    </xf>
    <xf numFmtId="1" fontId="1" fillId="0" borderId="0" xfId="19" applyNumberFormat="1" applyFont="1" applyBorder="1">
      <alignment/>
      <protection/>
    </xf>
    <xf numFmtId="2" fontId="1" fillId="2" borderId="0" xfId="19" applyNumberFormat="1" applyFont="1" applyFill="1" applyBorder="1">
      <alignment/>
      <protection/>
    </xf>
    <xf numFmtId="0" fontId="1" fillId="3" borderId="0" xfId="19" applyFont="1" applyFill="1" applyBorder="1">
      <alignment/>
      <protection/>
    </xf>
    <xf numFmtId="1" fontId="1" fillId="3" borderId="0" xfId="19" applyNumberFormat="1" applyFont="1" applyFill="1" applyBorder="1">
      <alignment/>
      <protection/>
    </xf>
    <xf numFmtId="0" fontId="1" fillId="2" borderId="0" xfId="19" applyFont="1" applyFill="1" applyBorder="1">
      <alignment/>
      <protection/>
    </xf>
    <xf numFmtId="0" fontId="9" fillId="0" borderId="0" xfId="19" applyFont="1" applyBorder="1" applyAlignment="1" quotePrefix="1">
      <alignment horizontal="left"/>
      <protection/>
    </xf>
    <xf numFmtId="1" fontId="9" fillId="0" borderId="0" xfId="19" applyNumberFormat="1" applyFont="1" applyBorder="1" applyAlignment="1" quotePrefix="1">
      <alignment horizontal="left"/>
      <protection/>
    </xf>
    <xf numFmtId="2" fontId="9" fillId="2" borderId="0" xfId="19" applyNumberFormat="1" applyFont="1" applyFill="1" applyBorder="1" applyAlignment="1" quotePrefix="1">
      <alignment horizontal="left"/>
      <protection/>
    </xf>
    <xf numFmtId="0" fontId="9" fillId="3" borderId="0" xfId="19" applyFont="1" applyFill="1" applyBorder="1" applyAlignment="1" quotePrefix="1">
      <alignment horizontal="left"/>
      <protection/>
    </xf>
    <xf numFmtId="1" fontId="9" fillId="3" borderId="0" xfId="19" applyNumberFormat="1" applyFont="1" applyFill="1" applyBorder="1" applyAlignment="1" quotePrefix="1">
      <alignment horizontal="left"/>
      <protection/>
    </xf>
    <xf numFmtId="0" fontId="9" fillId="2" borderId="0" xfId="19" applyFont="1" applyFill="1" applyBorder="1" applyAlignment="1" quotePrefix="1">
      <alignment horizontal="left"/>
      <protection/>
    </xf>
    <xf numFmtId="14" fontId="10" fillId="0" borderId="0" xfId="19" applyNumberFormat="1" applyFont="1" applyBorder="1" applyAlignment="1" quotePrefix="1">
      <alignment horizontal="left"/>
      <protection/>
    </xf>
    <xf numFmtId="1" fontId="10" fillId="0" borderId="0" xfId="19" applyNumberFormat="1" applyFont="1" applyBorder="1" applyAlignment="1" quotePrefix="1">
      <alignment horizontal="left"/>
      <protection/>
    </xf>
    <xf numFmtId="2" fontId="10" fillId="2" borderId="0" xfId="19" applyNumberFormat="1" applyFont="1" applyFill="1" applyBorder="1" applyAlignment="1" quotePrefix="1">
      <alignment horizontal="left"/>
      <protection/>
    </xf>
    <xf numFmtId="14" fontId="10" fillId="3" borderId="0" xfId="19" applyNumberFormat="1" applyFont="1" applyFill="1" applyBorder="1" applyAlignment="1" quotePrefix="1">
      <alignment horizontal="left"/>
      <protection/>
    </xf>
    <xf numFmtId="1" fontId="10" fillId="3" borderId="0" xfId="19" applyNumberFormat="1" applyFont="1" applyFill="1" applyBorder="1" applyAlignment="1" quotePrefix="1">
      <alignment horizontal="left"/>
      <protection/>
    </xf>
    <xf numFmtId="14" fontId="10" fillId="2" borderId="0" xfId="19" applyNumberFormat="1" applyFont="1" applyFill="1" applyBorder="1" applyAlignment="1" quotePrefix="1">
      <alignment horizontal="left"/>
      <protection/>
    </xf>
    <xf numFmtId="2" fontId="1" fillId="0" borderId="0" xfId="19" applyNumberFormat="1" applyFont="1">
      <alignment/>
      <protection/>
    </xf>
    <xf numFmtId="0" fontId="1" fillId="0" borderId="0" xfId="19" applyFont="1" applyAlignment="1">
      <alignment vertical="center"/>
      <protection/>
    </xf>
    <xf numFmtId="0" fontId="1" fillId="0" borderId="4" xfId="19" applyFont="1" applyBorder="1" applyAlignment="1">
      <alignment vertical="center"/>
      <protection/>
    </xf>
    <xf numFmtId="0" fontId="11" fillId="4" borderId="6" xfId="20" applyFont="1" applyFill="1" applyBorder="1" applyAlignment="1">
      <alignment horizontal="centerContinuous" vertical="center"/>
      <protection/>
    </xf>
    <xf numFmtId="0" fontId="11" fillId="4" borderId="7" xfId="20" applyFont="1" applyFill="1" applyBorder="1" applyAlignment="1">
      <alignment horizontal="centerContinuous" vertical="center"/>
      <protection/>
    </xf>
    <xf numFmtId="0" fontId="11" fillId="4" borderId="8" xfId="20" applyFont="1" applyFill="1" applyBorder="1" applyAlignment="1">
      <alignment horizontal="centerContinuous" vertical="center"/>
      <protection/>
    </xf>
    <xf numFmtId="14" fontId="11" fillId="4" borderId="7" xfId="20" applyNumberFormat="1" applyFont="1" applyFill="1" applyBorder="1" applyAlignment="1">
      <alignment horizontal="centerContinuous" vertical="center"/>
      <protection/>
    </xf>
    <xf numFmtId="1" fontId="11" fillId="4" borderId="8" xfId="20" applyNumberFormat="1" applyFont="1" applyFill="1" applyBorder="1" applyAlignment="1">
      <alignment horizontal="centerContinuous" vertical="center"/>
      <protection/>
    </xf>
    <xf numFmtId="14" fontId="11" fillId="3" borderId="7" xfId="20" applyNumberFormat="1" applyFont="1" applyFill="1" applyBorder="1" applyAlignment="1">
      <alignment horizontal="centerContinuous" vertical="center"/>
      <protection/>
    </xf>
    <xf numFmtId="1" fontId="11" fillId="3" borderId="8" xfId="20" applyNumberFormat="1" applyFont="1" applyFill="1" applyBorder="1" applyAlignment="1">
      <alignment horizontal="centerContinuous"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0" fontId="11" fillId="4" borderId="9" xfId="20" applyFont="1" applyFill="1" applyBorder="1" applyAlignment="1">
      <alignment horizontal="center" vertical="center"/>
      <protection/>
    </xf>
    <xf numFmtId="0" fontId="11" fillId="4" borderId="10" xfId="20" applyFont="1" applyFill="1" applyBorder="1" applyAlignment="1">
      <alignment horizontal="centerContinuous" vertical="center"/>
      <protection/>
    </xf>
    <xf numFmtId="0" fontId="1" fillId="0" borderId="5" xfId="19" applyFont="1" applyBorder="1" applyAlignment="1">
      <alignment vertical="center"/>
      <protection/>
    </xf>
    <xf numFmtId="0" fontId="11" fillId="4" borderId="11" xfId="20" applyFont="1" applyFill="1" applyBorder="1" applyAlignment="1">
      <alignment horizontal="center" vertical="center"/>
      <protection/>
    </xf>
    <xf numFmtId="0" fontId="11" fillId="4" borderId="12" xfId="20" applyFont="1" applyFill="1" applyBorder="1" applyAlignment="1">
      <alignment horizontal="center" vertical="center"/>
      <protection/>
    </xf>
    <xf numFmtId="0" fontId="11" fillId="4" borderId="11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" vertical="center" wrapText="1"/>
      <protection/>
    </xf>
    <xf numFmtId="0" fontId="12" fillId="4" borderId="11" xfId="20" applyFont="1" applyFill="1" applyBorder="1" applyAlignment="1">
      <alignment horizontal="center" vertical="center"/>
      <protection/>
    </xf>
    <xf numFmtId="14" fontId="11" fillId="4" borderId="12" xfId="20" applyNumberFormat="1" applyFont="1" applyFill="1" applyBorder="1" applyAlignment="1">
      <alignment horizontal="center" vertical="center"/>
      <protection/>
    </xf>
    <xf numFmtId="1" fontId="11" fillId="4" borderId="13" xfId="20" applyNumberFormat="1" applyFont="1" applyFill="1" applyBorder="1" applyAlignment="1">
      <alignment horizontal="center" vertical="center" wrapText="1"/>
      <protection/>
    </xf>
    <xf numFmtId="2" fontId="11" fillId="2" borderId="11" xfId="20" applyNumberFormat="1" applyFont="1" applyFill="1" applyBorder="1" applyAlignment="1">
      <alignment horizontal="center" vertical="center" wrapText="1"/>
      <protection/>
    </xf>
    <xf numFmtId="2" fontId="11" fillId="2" borderId="12" xfId="20" applyNumberFormat="1" applyFont="1" applyFill="1" applyBorder="1" applyAlignment="1">
      <alignment horizontal="center" vertical="justify"/>
      <protection/>
    </xf>
    <xf numFmtId="2" fontId="11" fillId="2" borderId="13" xfId="20" applyNumberFormat="1" applyFont="1" applyFill="1" applyBorder="1" applyAlignment="1">
      <alignment horizontal="center" vertical="center" wrapText="1"/>
      <protection/>
    </xf>
    <xf numFmtId="14" fontId="11" fillId="3" borderId="12" xfId="20" applyNumberFormat="1" applyFont="1" applyFill="1" applyBorder="1" applyAlignment="1">
      <alignment horizontal="center" vertical="center"/>
      <protection/>
    </xf>
    <xf numFmtId="1" fontId="11" fillId="3" borderId="13" xfId="20" applyNumberFormat="1" applyFont="1" applyFill="1" applyBorder="1" applyAlignment="1">
      <alignment horizontal="center" vertical="center" wrapText="1"/>
      <protection/>
    </xf>
    <xf numFmtId="0" fontId="11" fillId="2" borderId="13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Continuous" vertical="center"/>
      <protection/>
    </xf>
    <xf numFmtId="0" fontId="1" fillId="4" borderId="14" xfId="20" applyFont="1" applyFill="1" applyBorder="1" applyAlignment="1">
      <alignment horizontal="centerContinuous" vertical="center"/>
      <protection/>
    </xf>
    <xf numFmtId="0" fontId="1" fillId="0" borderId="6" xfId="20" applyFont="1" applyFill="1" applyBorder="1" applyAlignment="1">
      <alignment horizontal="center"/>
      <protection/>
    </xf>
    <xf numFmtId="22" fontId="1" fillId="0" borderId="7" xfId="20" applyNumberFormat="1" applyFont="1" applyBorder="1" applyAlignment="1" applyProtection="1">
      <alignment horizontal="center"/>
      <protection/>
    </xf>
    <xf numFmtId="0" fontId="1" fillId="0" borderId="7" xfId="20" applyFont="1" applyBorder="1" applyAlignment="1" applyProtection="1">
      <alignment horizontal="left"/>
      <protection/>
    </xf>
    <xf numFmtId="165" fontId="1" fillId="0" borderId="7" xfId="20" applyNumberFormat="1" applyFont="1" applyBorder="1" applyAlignment="1">
      <alignment horizontal="center"/>
      <protection/>
    </xf>
    <xf numFmtId="46" fontId="1" fillId="0" borderId="7" xfId="20" applyNumberFormat="1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14" fontId="1" fillId="0" borderId="7" xfId="20" applyNumberFormat="1" applyFont="1" applyBorder="1" applyAlignment="1">
      <alignment horizontal="center"/>
      <protection/>
    </xf>
    <xf numFmtId="1" fontId="1" fillId="0" borderId="7" xfId="20" applyNumberFormat="1" applyFont="1" applyBorder="1" applyAlignment="1">
      <alignment horizontal="center"/>
      <protection/>
    </xf>
    <xf numFmtId="2" fontId="1" fillId="2" borderId="7" xfId="20" applyNumberFormat="1" applyFont="1" applyFill="1" applyBorder="1" applyAlignment="1">
      <alignment horizontal="center"/>
      <protection/>
    </xf>
    <xf numFmtId="14" fontId="1" fillId="3" borderId="7" xfId="20" applyNumberFormat="1" applyFont="1" applyFill="1" applyBorder="1" applyAlignment="1">
      <alignment horizontal="center"/>
      <protection/>
    </xf>
    <xf numFmtId="1" fontId="1" fillId="3" borderId="7" xfId="20" applyNumberFormat="1" applyFont="1" applyFill="1" applyBorder="1" applyAlignment="1">
      <alignment horizontal="center"/>
      <protection/>
    </xf>
    <xf numFmtId="188" fontId="1" fillId="0" borderId="7" xfId="20" applyNumberFormat="1" applyFont="1" applyBorder="1" applyAlignment="1">
      <alignment horizontal="center"/>
      <protection/>
    </xf>
    <xf numFmtId="2" fontId="1" fillId="0" borderId="8" xfId="19" applyNumberFormat="1" applyFont="1" applyBorder="1">
      <alignment/>
      <protection/>
    </xf>
    <xf numFmtId="0" fontId="1" fillId="0" borderId="15" xfId="19" applyFont="1" applyBorder="1" applyAlignment="1">
      <alignment horizontal="center"/>
      <protection/>
    </xf>
    <xf numFmtId="22" fontId="1" fillId="5" borderId="16" xfId="20" applyNumberFormat="1" applyFont="1" applyFill="1" applyBorder="1" applyAlignment="1" applyProtection="1">
      <alignment horizontal="center"/>
      <protection/>
    </xf>
    <xf numFmtId="0" fontId="1" fillId="5" borderId="16" xfId="20" applyFont="1" applyFill="1" applyBorder="1" applyAlignment="1" applyProtection="1">
      <alignment horizontal="left"/>
      <protection/>
    </xf>
    <xf numFmtId="165" fontId="1" fillId="5" borderId="16" xfId="20" applyNumberFormat="1" applyFont="1" applyFill="1" applyBorder="1" applyAlignment="1">
      <alignment horizontal="center"/>
      <protection/>
    </xf>
    <xf numFmtId="46" fontId="1" fillId="0" borderId="16" xfId="20" applyNumberFormat="1" applyFont="1" applyBorder="1" applyAlignment="1">
      <alignment horizontal="center"/>
      <protection/>
    </xf>
    <xf numFmtId="0" fontId="1" fillId="5" borderId="16" xfId="20" applyFont="1" applyFill="1" applyBorder="1" applyAlignment="1">
      <alignment horizontal="center"/>
      <protection/>
    </xf>
    <xf numFmtId="14" fontId="1" fillId="5" borderId="16" xfId="20" applyNumberFormat="1" applyFont="1" applyFill="1" applyBorder="1" applyAlignment="1">
      <alignment horizontal="center"/>
      <protection/>
    </xf>
    <xf numFmtId="1" fontId="1" fillId="0" borderId="16" xfId="20" applyNumberFormat="1" applyFont="1" applyBorder="1" applyAlignment="1">
      <alignment horizontal="center"/>
      <protection/>
    </xf>
    <xf numFmtId="2" fontId="1" fillId="2" borderId="16" xfId="20" applyNumberFormat="1" applyFont="1" applyFill="1" applyBorder="1" applyAlignment="1">
      <alignment horizontal="center"/>
      <protection/>
    </xf>
    <xf numFmtId="14" fontId="1" fillId="3" borderId="16" xfId="20" applyNumberFormat="1" applyFont="1" applyFill="1" applyBorder="1" applyAlignment="1">
      <alignment horizontal="center"/>
      <protection/>
    </xf>
    <xf numFmtId="1" fontId="1" fillId="3" borderId="16" xfId="20" applyNumberFormat="1" applyFont="1" applyFill="1" applyBorder="1" applyAlignment="1">
      <alignment horizontal="center"/>
      <protection/>
    </xf>
    <xf numFmtId="188" fontId="1" fillId="0" borderId="16" xfId="19" applyNumberFormat="1" applyFont="1" applyBorder="1" applyAlignment="1">
      <alignment horizontal="center"/>
      <protection/>
    </xf>
    <xf numFmtId="2" fontId="1" fillId="0" borderId="17" xfId="19" applyNumberFormat="1" applyFont="1" applyBorder="1">
      <alignment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>
      <alignment/>
      <protection/>
    </xf>
    <xf numFmtId="1" fontId="1" fillId="0" borderId="12" xfId="19" applyNumberFormat="1" applyFont="1" applyBorder="1">
      <alignment/>
      <protection/>
    </xf>
    <xf numFmtId="2" fontId="1" fillId="2" borderId="12" xfId="19" applyNumberFormat="1" applyFont="1" applyFill="1" applyBorder="1">
      <alignment/>
      <protection/>
    </xf>
    <xf numFmtId="0" fontId="1" fillId="3" borderId="12" xfId="19" applyFont="1" applyFill="1" applyBorder="1">
      <alignment/>
      <protection/>
    </xf>
    <xf numFmtId="1" fontId="1" fillId="3" borderId="12" xfId="19" applyNumberFormat="1" applyFont="1" applyFill="1" applyBorder="1">
      <alignment/>
      <protection/>
    </xf>
    <xf numFmtId="0" fontId="1" fillId="2" borderId="12" xfId="19" applyFont="1" applyFill="1" applyBorder="1">
      <alignment/>
      <protection/>
    </xf>
    <xf numFmtId="0" fontId="1" fillId="0" borderId="13" xfId="19" applyFont="1" applyBorder="1">
      <alignment/>
      <protection/>
    </xf>
    <xf numFmtId="0" fontId="8" fillId="0" borderId="18" xfId="19" applyFont="1" applyBorder="1" applyAlignment="1">
      <alignment horizontal="center"/>
      <protection/>
    </xf>
    <xf numFmtId="186" fontId="8" fillId="0" borderId="19" xfId="19" applyNumberFormat="1" applyFont="1" applyBorder="1" applyAlignment="1">
      <alignment horizontal="center"/>
      <protection/>
    </xf>
    <xf numFmtId="0" fontId="1" fillId="0" borderId="20" xfId="19" applyFont="1" applyBorder="1">
      <alignment/>
      <protection/>
    </xf>
    <xf numFmtId="0" fontId="1" fillId="0" borderId="21" xfId="19" applyFont="1" applyBorder="1">
      <alignment/>
      <protection/>
    </xf>
    <xf numFmtId="1" fontId="1" fillId="0" borderId="21" xfId="19" applyNumberFormat="1" applyFont="1" applyBorder="1">
      <alignment/>
      <protection/>
    </xf>
    <xf numFmtId="2" fontId="1" fillId="2" borderId="21" xfId="19" applyNumberFormat="1" applyFont="1" applyFill="1" applyBorder="1">
      <alignment/>
      <protection/>
    </xf>
    <xf numFmtId="0" fontId="1" fillId="3" borderId="21" xfId="19" applyFont="1" applyFill="1" applyBorder="1">
      <alignment/>
      <protection/>
    </xf>
    <xf numFmtId="1" fontId="1" fillId="3" borderId="21" xfId="19" applyNumberFormat="1" applyFont="1" applyFill="1" applyBorder="1">
      <alignment/>
      <protection/>
    </xf>
    <xf numFmtId="0" fontId="1" fillId="2" borderId="21" xfId="19" applyFont="1" applyFill="1" applyBorder="1">
      <alignment/>
      <protection/>
    </xf>
    <xf numFmtId="0" fontId="1" fillId="0" borderId="14" xfId="19" applyFont="1" applyBorder="1">
      <alignment/>
      <protection/>
    </xf>
    <xf numFmtId="0" fontId="5" fillId="0" borderId="0" xfId="19" applyFont="1" applyBorder="1" applyAlignment="1" applyProtection="1">
      <alignment horizontal="center" vertical="center"/>
      <protection/>
    </xf>
    <xf numFmtId="2" fontId="11" fillId="2" borderId="22" xfId="20" applyNumberFormat="1" applyFont="1" applyFill="1" applyBorder="1" applyAlignment="1">
      <alignment horizontal="center" vertical="center"/>
      <protection/>
    </xf>
    <xf numFmtId="2" fontId="11" fillId="2" borderId="23" xfId="20" applyNumberFormat="1" applyFont="1" applyFill="1" applyBorder="1" applyAlignment="1">
      <alignment horizontal="center" vertical="center"/>
      <protection/>
    </xf>
    <xf numFmtId="2" fontId="11" fillId="2" borderId="9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96-ABR97_1" xfId="19"/>
    <cellStyle name="Normal_planilla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Z42"/>
  <sheetViews>
    <sheetView tabSelected="1" workbookViewId="0" topLeftCell="G1">
      <selection activeCell="B3" sqref="B3"/>
    </sheetView>
  </sheetViews>
  <sheetFormatPr defaultColWidth="11.421875" defaultRowHeight="12.75"/>
  <cols>
    <col min="1" max="1" width="14.140625" style="1" customWidth="1"/>
    <col min="2" max="2" width="8.57421875" style="1" customWidth="1"/>
    <col min="3" max="3" width="5.8515625" style="1" customWidth="1"/>
    <col min="4" max="4" width="16.421875" style="1" customWidth="1"/>
    <col min="5" max="5" width="41.8515625" style="1" customWidth="1"/>
    <col min="6" max="7" width="12.00390625" style="1" customWidth="1"/>
    <col min="8" max="8" width="13.421875" style="1" customWidth="1"/>
    <col min="9" max="9" width="8.28125" style="1" customWidth="1"/>
    <col min="10" max="10" width="11.8515625" style="1" customWidth="1"/>
    <col min="11" max="11" width="11.28125" style="1" customWidth="1"/>
    <col min="12" max="12" width="10.421875" style="2" customWidth="1"/>
    <col min="13" max="14" width="10.8515625" style="3" hidden="1" customWidth="1"/>
    <col min="15" max="15" width="13.421875" style="3" hidden="1" customWidth="1"/>
    <col min="16" max="16" width="11.28125" style="4" hidden="1" customWidth="1"/>
    <col min="17" max="17" width="10.421875" style="5" hidden="1" customWidth="1"/>
    <col min="18" max="18" width="13.00390625" style="6" hidden="1" customWidth="1"/>
    <col min="19" max="19" width="9.28125" style="1" customWidth="1"/>
    <col min="20" max="20" width="12.421875" style="1" customWidth="1"/>
    <col min="21" max="21" width="4.7109375" style="1" customWidth="1"/>
    <col min="22" max="24" width="10.28125" style="1" customWidth="1"/>
    <col min="25" max="26" width="13.00390625" style="1" bestFit="1" customWidth="1"/>
    <col min="27" max="16384" width="10.28125" style="1" customWidth="1"/>
  </cols>
  <sheetData>
    <row r="1" ht="32.25" customHeight="1">
      <c r="U1" s="7"/>
    </row>
    <row r="2" spans="2:21" s="8" customFormat="1" ht="20.25">
      <c r="B2" s="9" t="s">
        <v>43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3:20" s="8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0" s="29" customFormat="1" ht="11.25">
      <c r="A4" s="153" t="s">
        <v>0</v>
      </c>
      <c r="B4" s="153"/>
      <c r="C4" s="153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0" s="29" customFormat="1" ht="11.25">
      <c r="A5" s="153" t="s">
        <v>1</v>
      </c>
      <c r="B5" s="153"/>
      <c r="C5" s="153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0" s="29" customFormat="1" ht="24" customHeight="1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ht="12" thickBot="1"/>
    <row r="8" spans="2:21" ht="12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2:21" ht="15">
      <c r="B9" s="45"/>
      <c r="C9" s="46" t="s">
        <v>2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2:21" ht="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3</v>
      </c>
      <c r="T10" s="54">
        <v>41220</v>
      </c>
      <c r="U10" s="52"/>
    </row>
    <row r="11" spans="2:21" ht="15">
      <c r="B11" s="45"/>
      <c r="C11" s="55" t="s">
        <v>4</v>
      </c>
      <c r="D11" s="55"/>
      <c r="E11" s="55" t="s">
        <v>37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5</v>
      </c>
      <c r="T11" s="61">
        <v>54.64</v>
      </c>
      <c r="U11" s="52"/>
    </row>
    <row r="12" spans="2:21" ht="15">
      <c r="B12" s="45"/>
      <c r="C12" s="55" t="s">
        <v>6</v>
      </c>
      <c r="D12" s="62"/>
      <c r="E12" s="55" t="s">
        <v>42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7</v>
      </c>
      <c r="T12" s="61">
        <f>5*T11</f>
        <v>273.2</v>
      </c>
      <c r="U12" s="52"/>
    </row>
    <row r="13" spans="2:21" ht="15">
      <c r="B13" s="45"/>
      <c r="C13" s="55" t="s">
        <v>8</v>
      </c>
      <c r="D13" s="68"/>
      <c r="E13" s="55" t="s">
        <v>9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10</v>
      </c>
      <c r="T13" s="61">
        <f>200*T11</f>
        <v>10928</v>
      </c>
      <c r="U13" s="52"/>
    </row>
    <row r="14" spans="2:25" ht="12.75" thickBot="1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2:21" s="81" customFormat="1" ht="12" thickTop="1">
      <c r="B15" s="82"/>
      <c r="C15" s="83" t="s">
        <v>11</v>
      </c>
      <c r="D15" s="84"/>
      <c r="E15" s="84"/>
      <c r="F15" s="83" t="s">
        <v>12</v>
      </c>
      <c r="G15" s="84"/>
      <c r="H15" s="85"/>
      <c r="I15" s="83" t="s">
        <v>13</v>
      </c>
      <c r="J15" s="86"/>
      <c r="K15" s="86"/>
      <c r="L15" s="87"/>
      <c r="M15" s="154" t="s">
        <v>12</v>
      </c>
      <c r="N15" s="155"/>
      <c r="O15" s="156"/>
      <c r="P15" s="88" t="s">
        <v>13</v>
      </c>
      <c r="Q15" s="89"/>
      <c r="R15" s="90" t="s">
        <v>14</v>
      </c>
      <c r="S15" s="91"/>
      <c r="T15" s="92" t="s">
        <v>15</v>
      </c>
      <c r="U15" s="93"/>
    </row>
    <row r="16" spans="2:21" ht="34.5" thickBot="1">
      <c r="B16" s="45"/>
      <c r="C16" s="94" t="s">
        <v>16</v>
      </c>
      <c r="D16" s="95" t="s">
        <v>17</v>
      </c>
      <c r="E16" s="95" t="s">
        <v>18</v>
      </c>
      <c r="F16" s="96" t="s">
        <v>19</v>
      </c>
      <c r="G16" s="95" t="s">
        <v>20</v>
      </c>
      <c r="H16" s="97" t="s">
        <v>21</v>
      </c>
      <c r="I16" s="98" t="s">
        <v>22</v>
      </c>
      <c r="J16" s="99" t="s">
        <v>23</v>
      </c>
      <c r="K16" s="99" t="s">
        <v>24</v>
      </c>
      <c r="L16" s="100" t="s">
        <v>25</v>
      </c>
      <c r="M16" s="101" t="s">
        <v>26</v>
      </c>
      <c r="N16" s="102" t="s">
        <v>27</v>
      </c>
      <c r="O16" s="103" t="s">
        <v>28</v>
      </c>
      <c r="P16" s="104" t="s">
        <v>24</v>
      </c>
      <c r="Q16" s="105" t="s">
        <v>29</v>
      </c>
      <c r="R16" s="106" t="s">
        <v>30</v>
      </c>
      <c r="S16" s="107" t="s">
        <v>31</v>
      </c>
      <c r="T16" s="108" t="s">
        <v>32</v>
      </c>
      <c r="U16" s="52"/>
    </row>
    <row r="17" spans="2:21" ht="12.75" thickBot="1" thickTop="1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1" ht="11.25">
      <c r="B19" s="45"/>
      <c r="C19" s="122" t="str">
        <f>IF(D19="","","1")</f>
        <v>1</v>
      </c>
      <c r="D19" s="123">
        <v>40399.666666666664</v>
      </c>
      <c r="E19" s="124" t="s">
        <v>34</v>
      </c>
      <c r="F19" s="125">
        <v>40400.458333333336</v>
      </c>
      <c r="G19" s="125">
        <v>40400.66805555556</v>
      </c>
      <c r="H19" s="126">
        <f aca="true" t="shared" si="0" ref="H19:H38">IF(OR(G19=0,G19&lt;F19)," ",+G19-F19)</f>
        <v>0.20972222222189885</v>
      </c>
      <c r="I19" s="127" t="s">
        <v>35</v>
      </c>
      <c r="J19" s="128" t="s">
        <v>36</v>
      </c>
      <c r="K19" s="128"/>
      <c r="L19" s="129" t="str">
        <f aca="true" t="shared" si="1" ref="L19:L38">IF(OR(K19=0,K19&lt;J19)," ",+K19-J19)</f>
        <v> </v>
      </c>
      <c r="M19" s="130">
        <f aca="true" t="shared" si="2" ref="M19:M38">G19</f>
        <v>40400.66805555556</v>
      </c>
      <c r="N19" s="130">
        <f aca="true" t="shared" si="3" ref="N19:N38">IF(G19=0,$T$10,IF(G19&gt;F19,G19,F19))</f>
        <v>40400.66805555556</v>
      </c>
      <c r="O19" s="130">
        <f aca="true" t="shared" si="4" ref="O19:O38">IF(OR(F19=0,AND(G19&lt;F19,G19&gt;0)),0,+N19-F19)</f>
        <v>0.20972222222189885</v>
      </c>
      <c r="P19" s="131">
        <f aca="true" t="shared" si="5" ref="P19:P38">IF(K19=0,$T$10,IF(K19&gt;J19,K19,J19))</f>
        <v>41220</v>
      </c>
      <c r="Q19" s="132">
        <f aca="true" t="shared" si="6" ref="Q19:Q38">IF(AND(I19="si",OR(K19=0,P19&gt;J19)),P19-J19,0)</f>
        <v>0</v>
      </c>
      <c r="R19" s="130">
        <f aca="true" t="shared" si="7" ref="R19:R38">IF(S19&gt;0,+$T$12*(1+S19),0)</f>
        <v>330.49611111102274</v>
      </c>
      <c r="S19" s="133">
        <f aca="true" t="shared" si="8" ref="S19:S38">IF(E19="","",+Q19+O19)</f>
        <v>0.20972222222189885</v>
      </c>
      <c r="T19" s="134">
        <f aca="true" t="shared" si="9" ref="T19:T38">IF(AND(F19="",J19="")," ",IF(OR(AND(G19=0,F19&gt;0),AND(I19="SI",K19=0)),$T$13,IF(R19&gt;$T$13,$T$13,R19)))</f>
        <v>330.49611111102274</v>
      </c>
      <c r="U19" s="52"/>
    </row>
    <row r="20" spans="2:21" ht="11.25">
      <c r="B20" s="45"/>
      <c r="C20" s="122" t="str">
        <f>IF(D20="","","2")</f>
        <v>2</v>
      </c>
      <c r="D20" s="123">
        <v>40465.90277777778</v>
      </c>
      <c r="E20" s="124" t="s">
        <v>38</v>
      </c>
      <c r="F20" s="125">
        <v>40466.583333333336</v>
      </c>
      <c r="G20" s="125">
        <v>40470.688888888886</v>
      </c>
      <c r="H20" s="126">
        <f t="shared" si="0"/>
        <v>4.1055555555503815</v>
      </c>
      <c r="I20" s="127" t="s">
        <v>35</v>
      </c>
      <c r="J20" s="128" t="s">
        <v>36</v>
      </c>
      <c r="K20" s="128"/>
      <c r="L20" s="129" t="str">
        <f t="shared" si="1"/>
        <v> </v>
      </c>
      <c r="M20" s="130">
        <f t="shared" si="2"/>
        <v>40470.688888888886</v>
      </c>
      <c r="N20" s="130">
        <f t="shared" si="3"/>
        <v>40470.688888888886</v>
      </c>
      <c r="O20" s="130">
        <f t="shared" si="4"/>
        <v>4.1055555555503815</v>
      </c>
      <c r="P20" s="131">
        <f t="shared" si="5"/>
        <v>41220</v>
      </c>
      <c r="Q20" s="132">
        <f t="shared" si="6"/>
        <v>0</v>
      </c>
      <c r="R20" s="130">
        <f t="shared" si="7"/>
        <v>1394.8377777763642</v>
      </c>
      <c r="S20" s="133">
        <f t="shared" si="8"/>
        <v>4.1055555555503815</v>
      </c>
      <c r="T20" s="134">
        <f t="shared" si="9"/>
        <v>1394.8377777763642</v>
      </c>
      <c r="U20" s="52"/>
    </row>
    <row r="21" spans="2:21" ht="11.25">
      <c r="B21" s="45"/>
      <c r="C21" s="122" t="str">
        <f>IF(D21="","","3")</f>
        <v>3</v>
      </c>
      <c r="D21" s="123">
        <v>40480.169444444444</v>
      </c>
      <c r="E21" s="124" t="s">
        <v>39</v>
      </c>
      <c r="F21" s="125">
        <v>40483.333333333336</v>
      </c>
      <c r="G21" s="125">
        <v>40487.52361111111</v>
      </c>
      <c r="H21" s="126">
        <f t="shared" si="0"/>
        <v>4.19027777777228</v>
      </c>
      <c r="I21" s="127" t="s">
        <v>35</v>
      </c>
      <c r="J21" s="128" t="s">
        <v>36</v>
      </c>
      <c r="K21" s="128"/>
      <c r="L21" s="129" t="str">
        <f t="shared" si="1"/>
        <v> </v>
      </c>
      <c r="M21" s="130">
        <f t="shared" si="2"/>
        <v>40487.52361111111</v>
      </c>
      <c r="N21" s="130">
        <f t="shared" si="3"/>
        <v>40487.52361111111</v>
      </c>
      <c r="O21" s="130">
        <f t="shared" si="4"/>
        <v>4.19027777777228</v>
      </c>
      <c r="P21" s="131">
        <f t="shared" si="5"/>
        <v>41220</v>
      </c>
      <c r="Q21" s="132">
        <f t="shared" si="6"/>
        <v>0</v>
      </c>
      <c r="R21" s="130">
        <f t="shared" si="7"/>
        <v>1417.983888887387</v>
      </c>
      <c r="S21" s="133">
        <f t="shared" si="8"/>
        <v>4.19027777777228</v>
      </c>
      <c r="T21" s="134">
        <f t="shared" si="9"/>
        <v>1417.983888887387</v>
      </c>
      <c r="U21" s="52"/>
    </row>
    <row r="22" spans="2:21" ht="11.25">
      <c r="B22" s="45"/>
      <c r="C22" s="122" t="str">
        <f>IF(D22="","","4")</f>
        <v>4</v>
      </c>
      <c r="D22" s="123">
        <v>40480.40833333333</v>
      </c>
      <c r="E22" s="124" t="s">
        <v>40</v>
      </c>
      <c r="F22" s="125">
        <v>40483.458333333336</v>
      </c>
      <c r="G22" s="125">
        <v>40487.525</v>
      </c>
      <c r="H22" s="126">
        <f t="shared" si="0"/>
        <v>4.0666666666656965</v>
      </c>
      <c r="I22" s="127" t="s">
        <v>35</v>
      </c>
      <c r="J22" s="128" t="s">
        <v>36</v>
      </c>
      <c r="K22" s="128"/>
      <c r="L22" s="129" t="str">
        <f t="shared" si="1"/>
        <v> </v>
      </c>
      <c r="M22" s="130">
        <f t="shared" si="2"/>
        <v>40487.525</v>
      </c>
      <c r="N22" s="130">
        <f t="shared" si="3"/>
        <v>40487.525</v>
      </c>
      <c r="O22" s="130">
        <f t="shared" si="4"/>
        <v>4.0666666666656965</v>
      </c>
      <c r="P22" s="131">
        <f t="shared" si="5"/>
        <v>41220</v>
      </c>
      <c r="Q22" s="132">
        <f t="shared" si="6"/>
        <v>0</v>
      </c>
      <c r="R22" s="130">
        <f t="shared" si="7"/>
        <v>1384.2133333330682</v>
      </c>
      <c r="S22" s="133">
        <f t="shared" si="8"/>
        <v>4.0666666666656965</v>
      </c>
      <c r="T22" s="134">
        <f t="shared" si="9"/>
        <v>1384.2133333330682</v>
      </c>
      <c r="U22" s="52"/>
    </row>
    <row r="23" spans="2:21" ht="11.25">
      <c r="B23" s="45"/>
      <c r="C23" s="122" t="str">
        <f>IF(D23="","","5")</f>
        <v>5</v>
      </c>
      <c r="D23" s="123">
        <v>40523.80625</v>
      </c>
      <c r="E23" s="124" t="s">
        <v>41</v>
      </c>
      <c r="F23" s="125">
        <v>40525.458333333336</v>
      </c>
      <c r="G23" s="125">
        <v>40525.592361111114</v>
      </c>
      <c r="H23" s="126">
        <f t="shared" si="0"/>
        <v>0.13402777777810115</v>
      </c>
      <c r="I23" s="127" t="s">
        <v>35</v>
      </c>
      <c r="J23" s="128" t="s">
        <v>36</v>
      </c>
      <c r="K23" s="128"/>
      <c r="L23" s="129" t="str">
        <f t="shared" si="1"/>
        <v> </v>
      </c>
      <c r="M23" s="130">
        <f t="shared" si="2"/>
        <v>40525.592361111114</v>
      </c>
      <c r="N23" s="130">
        <f t="shared" si="3"/>
        <v>40525.592361111114</v>
      </c>
      <c r="O23" s="130">
        <f t="shared" si="4"/>
        <v>0.13402777777810115</v>
      </c>
      <c r="P23" s="131">
        <f t="shared" si="5"/>
        <v>41220</v>
      </c>
      <c r="Q23" s="132">
        <f t="shared" si="6"/>
        <v>0</v>
      </c>
      <c r="R23" s="130">
        <f t="shared" si="7"/>
        <v>309.8163888889772</v>
      </c>
      <c r="S23" s="133">
        <f t="shared" si="8"/>
        <v>0.13402777777810115</v>
      </c>
      <c r="T23" s="134">
        <f t="shared" si="9"/>
        <v>309.8163888889772</v>
      </c>
      <c r="U23" s="52"/>
    </row>
    <row r="24" spans="2:21" ht="11.25">
      <c r="B24" s="45"/>
      <c r="C24" s="122" t="str">
        <f>IF(D24="","","6")</f>
        <v>6</v>
      </c>
      <c r="D24" s="123">
        <v>40543.43194444444</v>
      </c>
      <c r="E24" s="124" t="s">
        <v>34</v>
      </c>
      <c r="F24" s="125">
        <v>40546.458333333336</v>
      </c>
      <c r="G24" s="125">
        <v>40546.583333333336</v>
      </c>
      <c r="H24" s="126">
        <f t="shared" si="0"/>
        <v>0.125</v>
      </c>
      <c r="I24" s="127" t="s">
        <v>35</v>
      </c>
      <c r="J24" s="128" t="s">
        <v>36</v>
      </c>
      <c r="K24" s="128"/>
      <c r="L24" s="129" t="str">
        <f t="shared" si="1"/>
        <v> </v>
      </c>
      <c r="M24" s="130">
        <f t="shared" si="2"/>
        <v>40546.583333333336</v>
      </c>
      <c r="N24" s="130">
        <f t="shared" si="3"/>
        <v>40546.583333333336</v>
      </c>
      <c r="O24" s="130">
        <f t="shared" si="4"/>
        <v>0.125</v>
      </c>
      <c r="P24" s="131">
        <f t="shared" si="5"/>
        <v>41220</v>
      </c>
      <c r="Q24" s="132">
        <f t="shared" si="6"/>
        <v>0</v>
      </c>
      <c r="R24" s="130">
        <f t="shared" si="7"/>
        <v>307.34999999999997</v>
      </c>
      <c r="S24" s="133">
        <f t="shared" si="8"/>
        <v>0.125</v>
      </c>
      <c r="T24" s="134">
        <f t="shared" si="9"/>
        <v>307.34999999999997</v>
      </c>
      <c r="U24" s="52"/>
    </row>
    <row r="25" spans="2:21" ht="11.25">
      <c r="B25" s="45"/>
      <c r="C25" s="122">
        <f>IF(D25="","","7")</f>
      </c>
      <c r="D25" s="123"/>
      <c r="E25" s="124"/>
      <c r="F25" s="125"/>
      <c r="G25" s="125"/>
      <c r="H25" s="126" t="str">
        <f t="shared" si="0"/>
        <v> </v>
      </c>
      <c r="I25" s="127"/>
      <c r="J25" s="128"/>
      <c r="K25" s="128"/>
      <c r="L25" s="129" t="str">
        <f t="shared" si="1"/>
        <v> </v>
      </c>
      <c r="M25" s="130">
        <f t="shared" si="2"/>
        <v>0</v>
      </c>
      <c r="N25" s="130">
        <f t="shared" si="3"/>
        <v>41220</v>
      </c>
      <c r="O25" s="130">
        <f t="shared" si="4"/>
        <v>0</v>
      </c>
      <c r="P25" s="131">
        <f t="shared" si="5"/>
        <v>41220</v>
      </c>
      <c r="Q25" s="132">
        <f t="shared" si="6"/>
        <v>0</v>
      </c>
      <c r="R25" s="130" t="e">
        <f t="shared" si="7"/>
        <v>#VALUE!</v>
      </c>
      <c r="S25" s="133">
        <f t="shared" si="8"/>
      </c>
      <c r="T25" s="134" t="str">
        <f t="shared" si="9"/>
        <v> </v>
      </c>
      <c r="U25" s="52"/>
    </row>
    <row r="26" spans="2:21" ht="11.25">
      <c r="B26" s="45"/>
      <c r="C26" s="122">
        <f>IF(D26="","","8")</f>
      </c>
      <c r="D26" s="123"/>
      <c r="E26" s="124"/>
      <c r="F26" s="125"/>
      <c r="G26" s="125"/>
      <c r="H26" s="126" t="str">
        <f t="shared" si="0"/>
        <v> </v>
      </c>
      <c r="I26" s="127"/>
      <c r="J26" s="128"/>
      <c r="K26" s="128"/>
      <c r="L26" s="129" t="str">
        <f t="shared" si="1"/>
        <v> </v>
      </c>
      <c r="M26" s="130">
        <f t="shared" si="2"/>
        <v>0</v>
      </c>
      <c r="N26" s="130">
        <f t="shared" si="3"/>
        <v>41220</v>
      </c>
      <c r="O26" s="130">
        <f t="shared" si="4"/>
        <v>0</v>
      </c>
      <c r="P26" s="131">
        <f t="shared" si="5"/>
        <v>41220</v>
      </c>
      <c r="Q26" s="132">
        <f t="shared" si="6"/>
        <v>0</v>
      </c>
      <c r="R26" s="130" t="e">
        <f t="shared" si="7"/>
        <v>#VALUE!</v>
      </c>
      <c r="S26" s="133">
        <f t="shared" si="8"/>
      </c>
      <c r="T26" s="134" t="str">
        <f t="shared" si="9"/>
        <v> </v>
      </c>
      <c r="U26" s="52"/>
    </row>
    <row r="27" spans="2:21" ht="11.25">
      <c r="B27" s="45"/>
      <c r="C27" s="122">
        <f>IF(D27="","","9")</f>
      </c>
      <c r="D27" s="123"/>
      <c r="E27" s="124"/>
      <c r="F27" s="125"/>
      <c r="G27" s="125"/>
      <c r="H27" s="126" t="str">
        <f t="shared" si="0"/>
        <v> </v>
      </c>
      <c r="I27" s="127"/>
      <c r="J27" s="128"/>
      <c r="K27" s="128"/>
      <c r="L27" s="129" t="str">
        <f t="shared" si="1"/>
        <v> </v>
      </c>
      <c r="M27" s="130">
        <f t="shared" si="2"/>
        <v>0</v>
      </c>
      <c r="N27" s="130">
        <f t="shared" si="3"/>
        <v>41220</v>
      </c>
      <c r="O27" s="130">
        <f t="shared" si="4"/>
        <v>0</v>
      </c>
      <c r="P27" s="131">
        <f t="shared" si="5"/>
        <v>41220</v>
      </c>
      <c r="Q27" s="132">
        <f t="shared" si="6"/>
        <v>0</v>
      </c>
      <c r="R27" s="130" t="e">
        <f t="shared" si="7"/>
        <v>#VALUE!</v>
      </c>
      <c r="S27" s="133">
        <f t="shared" si="8"/>
      </c>
      <c r="T27" s="134" t="str">
        <f t="shared" si="9"/>
        <v> </v>
      </c>
      <c r="U27" s="52"/>
    </row>
    <row r="28" spans="2:21" ht="11.25">
      <c r="B28" s="45"/>
      <c r="C28" s="122">
        <f>IF(D28="","","10")</f>
      </c>
      <c r="D28" s="123"/>
      <c r="E28" s="124"/>
      <c r="F28" s="125"/>
      <c r="G28" s="125"/>
      <c r="H28" s="126" t="str">
        <f t="shared" si="0"/>
        <v> </v>
      </c>
      <c r="I28" s="127"/>
      <c r="J28" s="128"/>
      <c r="K28" s="128"/>
      <c r="L28" s="129" t="str">
        <f t="shared" si="1"/>
        <v> </v>
      </c>
      <c r="M28" s="130">
        <f t="shared" si="2"/>
        <v>0</v>
      </c>
      <c r="N28" s="130">
        <f t="shared" si="3"/>
        <v>41220</v>
      </c>
      <c r="O28" s="130">
        <f t="shared" si="4"/>
        <v>0</v>
      </c>
      <c r="P28" s="131">
        <f t="shared" si="5"/>
        <v>41220</v>
      </c>
      <c r="Q28" s="132">
        <f t="shared" si="6"/>
        <v>0</v>
      </c>
      <c r="R28" s="130" t="e">
        <f t="shared" si="7"/>
        <v>#VALUE!</v>
      </c>
      <c r="S28" s="133">
        <f t="shared" si="8"/>
      </c>
      <c r="T28" s="134" t="str">
        <f t="shared" si="9"/>
        <v> </v>
      </c>
      <c r="U28" s="52"/>
    </row>
    <row r="29" spans="2:21" ht="11.25">
      <c r="B29" s="45"/>
      <c r="C29" s="122">
        <f>IF(D29="","","11")</f>
      </c>
      <c r="D29" s="123"/>
      <c r="E29" s="124"/>
      <c r="F29" s="125"/>
      <c r="G29" s="125"/>
      <c r="H29" s="126" t="str">
        <f t="shared" si="0"/>
        <v> </v>
      </c>
      <c r="I29" s="127"/>
      <c r="J29" s="128"/>
      <c r="K29" s="128"/>
      <c r="L29" s="129" t="str">
        <f t="shared" si="1"/>
        <v> </v>
      </c>
      <c r="M29" s="130">
        <f t="shared" si="2"/>
        <v>0</v>
      </c>
      <c r="N29" s="130">
        <f t="shared" si="3"/>
        <v>41220</v>
      </c>
      <c r="O29" s="130">
        <f t="shared" si="4"/>
        <v>0</v>
      </c>
      <c r="P29" s="131">
        <f t="shared" si="5"/>
        <v>41220</v>
      </c>
      <c r="Q29" s="132">
        <f t="shared" si="6"/>
        <v>0</v>
      </c>
      <c r="R29" s="130" t="e">
        <f t="shared" si="7"/>
        <v>#VALUE!</v>
      </c>
      <c r="S29" s="133">
        <f t="shared" si="8"/>
      </c>
      <c r="T29" s="134" t="str">
        <f t="shared" si="9"/>
        <v> </v>
      </c>
      <c r="U29" s="52"/>
    </row>
    <row r="30" spans="2:21" ht="11.25">
      <c r="B30" s="45"/>
      <c r="C30" s="122">
        <f>IF(D30="","","12")</f>
      </c>
      <c r="D30" s="123"/>
      <c r="E30" s="124"/>
      <c r="F30" s="125"/>
      <c r="G30" s="125"/>
      <c r="H30" s="126" t="str">
        <f t="shared" si="0"/>
        <v> </v>
      </c>
      <c r="I30" s="127"/>
      <c r="J30" s="128"/>
      <c r="K30" s="128"/>
      <c r="L30" s="129" t="str">
        <f t="shared" si="1"/>
        <v> </v>
      </c>
      <c r="M30" s="130">
        <f t="shared" si="2"/>
        <v>0</v>
      </c>
      <c r="N30" s="130">
        <f t="shared" si="3"/>
        <v>41220</v>
      </c>
      <c r="O30" s="130">
        <f t="shared" si="4"/>
        <v>0</v>
      </c>
      <c r="P30" s="131">
        <f t="shared" si="5"/>
        <v>41220</v>
      </c>
      <c r="Q30" s="132">
        <f t="shared" si="6"/>
        <v>0</v>
      </c>
      <c r="R30" s="130" t="e">
        <f t="shared" si="7"/>
        <v>#VALUE!</v>
      </c>
      <c r="S30" s="133">
        <f t="shared" si="8"/>
      </c>
      <c r="T30" s="134" t="str">
        <f t="shared" si="9"/>
        <v> </v>
      </c>
      <c r="U30" s="52"/>
    </row>
    <row r="31" spans="2:21" ht="11.25">
      <c r="B31" s="45"/>
      <c r="C31" s="122">
        <f>IF(D31="","","13")</f>
      </c>
      <c r="D31" s="123"/>
      <c r="E31" s="124"/>
      <c r="F31" s="125"/>
      <c r="G31" s="125"/>
      <c r="H31" s="126" t="str">
        <f t="shared" si="0"/>
        <v> </v>
      </c>
      <c r="I31" s="127"/>
      <c r="J31" s="128"/>
      <c r="K31" s="128"/>
      <c r="L31" s="129" t="str">
        <f t="shared" si="1"/>
        <v> </v>
      </c>
      <c r="M31" s="130">
        <f t="shared" si="2"/>
        <v>0</v>
      </c>
      <c r="N31" s="130">
        <f t="shared" si="3"/>
        <v>41220</v>
      </c>
      <c r="O31" s="130">
        <f t="shared" si="4"/>
        <v>0</v>
      </c>
      <c r="P31" s="131">
        <f t="shared" si="5"/>
        <v>41220</v>
      </c>
      <c r="Q31" s="132">
        <f t="shared" si="6"/>
        <v>0</v>
      </c>
      <c r="R31" s="130" t="e">
        <f t="shared" si="7"/>
        <v>#VALUE!</v>
      </c>
      <c r="S31" s="133">
        <f t="shared" si="8"/>
      </c>
      <c r="T31" s="134" t="str">
        <f t="shared" si="9"/>
        <v> </v>
      </c>
      <c r="U31" s="52"/>
    </row>
    <row r="32" spans="2:21" ht="11.25">
      <c r="B32" s="45"/>
      <c r="C32" s="122">
        <f>IF(D32="","","14")</f>
      </c>
      <c r="D32" s="123"/>
      <c r="E32" s="124"/>
      <c r="F32" s="125"/>
      <c r="G32" s="125"/>
      <c r="H32" s="126" t="str">
        <f t="shared" si="0"/>
        <v> </v>
      </c>
      <c r="I32" s="127"/>
      <c r="J32" s="128"/>
      <c r="K32" s="128"/>
      <c r="L32" s="129" t="str">
        <f t="shared" si="1"/>
        <v> </v>
      </c>
      <c r="M32" s="130">
        <f t="shared" si="2"/>
        <v>0</v>
      </c>
      <c r="N32" s="130">
        <f t="shared" si="3"/>
        <v>41220</v>
      </c>
      <c r="O32" s="130">
        <f t="shared" si="4"/>
        <v>0</v>
      </c>
      <c r="P32" s="131">
        <f t="shared" si="5"/>
        <v>41220</v>
      </c>
      <c r="Q32" s="132">
        <f t="shared" si="6"/>
        <v>0</v>
      </c>
      <c r="R32" s="130" t="e">
        <f t="shared" si="7"/>
        <v>#VALUE!</v>
      </c>
      <c r="S32" s="133">
        <f t="shared" si="8"/>
      </c>
      <c r="T32" s="134" t="str">
        <f t="shared" si="9"/>
        <v> </v>
      </c>
      <c r="U32" s="52"/>
    </row>
    <row r="33" spans="2:21" ht="11.25">
      <c r="B33" s="45"/>
      <c r="C33" s="122">
        <f>IF(D33="","","15")</f>
      </c>
      <c r="D33" s="123"/>
      <c r="E33" s="124"/>
      <c r="F33" s="125"/>
      <c r="G33" s="125"/>
      <c r="H33" s="126" t="str">
        <f t="shared" si="0"/>
        <v> </v>
      </c>
      <c r="I33" s="127"/>
      <c r="J33" s="128"/>
      <c r="K33" s="128"/>
      <c r="L33" s="129" t="str">
        <f t="shared" si="1"/>
        <v> </v>
      </c>
      <c r="M33" s="130">
        <f t="shared" si="2"/>
        <v>0</v>
      </c>
      <c r="N33" s="130">
        <f t="shared" si="3"/>
        <v>41220</v>
      </c>
      <c r="O33" s="130">
        <f t="shared" si="4"/>
        <v>0</v>
      </c>
      <c r="P33" s="131">
        <f t="shared" si="5"/>
        <v>41220</v>
      </c>
      <c r="Q33" s="132">
        <f t="shared" si="6"/>
        <v>0</v>
      </c>
      <c r="R33" s="130" t="e">
        <f t="shared" si="7"/>
        <v>#VALUE!</v>
      </c>
      <c r="S33" s="133">
        <f t="shared" si="8"/>
      </c>
      <c r="T33" s="134" t="str">
        <f t="shared" si="9"/>
        <v> </v>
      </c>
      <c r="U33" s="52"/>
    </row>
    <row r="34" spans="2:21" ht="11.25">
      <c r="B34" s="45"/>
      <c r="C34" s="122">
        <f>IF(D34="","","16")</f>
      </c>
      <c r="D34" s="123"/>
      <c r="E34" s="124"/>
      <c r="F34" s="125"/>
      <c r="G34" s="125"/>
      <c r="H34" s="126" t="str">
        <f t="shared" si="0"/>
        <v> </v>
      </c>
      <c r="I34" s="127"/>
      <c r="J34" s="128"/>
      <c r="K34" s="128"/>
      <c r="L34" s="129" t="str">
        <f t="shared" si="1"/>
        <v> </v>
      </c>
      <c r="M34" s="130">
        <f t="shared" si="2"/>
        <v>0</v>
      </c>
      <c r="N34" s="130">
        <f t="shared" si="3"/>
        <v>41220</v>
      </c>
      <c r="O34" s="130">
        <f t="shared" si="4"/>
        <v>0</v>
      </c>
      <c r="P34" s="131">
        <f t="shared" si="5"/>
        <v>41220</v>
      </c>
      <c r="Q34" s="132">
        <f t="shared" si="6"/>
        <v>0</v>
      </c>
      <c r="R34" s="130" t="e">
        <f t="shared" si="7"/>
        <v>#VALUE!</v>
      </c>
      <c r="S34" s="133">
        <f t="shared" si="8"/>
      </c>
      <c r="T34" s="134" t="str">
        <f t="shared" si="9"/>
        <v> </v>
      </c>
      <c r="U34" s="52"/>
    </row>
    <row r="35" spans="2:21" ht="11.25">
      <c r="B35" s="45"/>
      <c r="C35" s="122">
        <f>IF(D35="","","17")</f>
      </c>
      <c r="D35" s="123"/>
      <c r="E35" s="124"/>
      <c r="F35" s="125"/>
      <c r="G35" s="125"/>
      <c r="H35" s="126" t="str">
        <f t="shared" si="0"/>
        <v> </v>
      </c>
      <c r="I35" s="127"/>
      <c r="J35" s="128"/>
      <c r="K35" s="128"/>
      <c r="L35" s="129" t="str">
        <f t="shared" si="1"/>
        <v> </v>
      </c>
      <c r="M35" s="130">
        <f t="shared" si="2"/>
        <v>0</v>
      </c>
      <c r="N35" s="130">
        <f t="shared" si="3"/>
        <v>41220</v>
      </c>
      <c r="O35" s="130">
        <f t="shared" si="4"/>
        <v>0</v>
      </c>
      <c r="P35" s="131">
        <f t="shared" si="5"/>
        <v>41220</v>
      </c>
      <c r="Q35" s="132">
        <f t="shared" si="6"/>
        <v>0</v>
      </c>
      <c r="R35" s="130" t="e">
        <f t="shared" si="7"/>
        <v>#VALUE!</v>
      </c>
      <c r="S35" s="133">
        <f t="shared" si="8"/>
      </c>
      <c r="T35" s="134" t="str">
        <f t="shared" si="9"/>
        <v> </v>
      </c>
      <c r="U35" s="52"/>
    </row>
    <row r="36" spans="2:21" ht="11.25">
      <c r="B36" s="45"/>
      <c r="C36" s="122">
        <f>IF(D36="","","18")</f>
      </c>
      <c r="D36" s="123"/>
      <c r="E36" s="124"/>
      <c r="F36" s="125"/>
      <c r="G36" s="125"/>
      <c r="H36" s="126" t="str">
        <f t="shared" si="0"/>
        <v> </v>
      </c>
      <c r="I36" s="127"/>
      <c r="J36" s="128"/>
      <c r="K36" s="128"/>
      <c r="L36" s="129" t="str">
        <f t="shared" si="1"/>
        <v> </v>
      </c>
      <c r="M36" s="130">
        <f t="shared" si="2"/>
        <v>0</v>
      </c>
      <c r="N36" s="130">
        <f t="shared" si="3"/>
        <v>41220</v>
      </c>
      <c r="O36" s="130">
        <f t="shared" si="4"/>
        <v>0</v>
      </c>
      <c r="P36" s="131">
        <f t="shared" si="5"/>
        <v>41220</v>
      </c>
      <c r="Q36" s="132">
        <f t="shared" si="6"/>
        <v>0</v>
      </c>
      <c r="R36" s="130" t="e">
        <f t="shared" si="7"/>
        <v>#VALUE!</v>
      </c>
      <c r="S36" s="133">
        <f t="shared" si="8"/>
      </c>
      <c r="T36" s="134" t="str">
        <f t="shared" si="9"/>
        <v> </v>
      </c>
      <c r="U36" s="52"/>
    </row>
    <row r="37" spans="2:21" ht="11.25">
      <c r="B37" s="45"/>
      <c r="C37" s="122">
        <f>IF(D37="","","19")</f>
      </c>
      <c r="D37" s="123"/>
      <c r="E37" s="124"/>
      <c r="F37" s="125"/>
      <c r="G37" s="125"/>
      <c r="H37" s="126" t="str">
        <f t="shared" si="0"/>
        <v> </v>
      </c>
      <c r="I37" s="127"/>
      <c r="J37" s="128"/>
      <c r="K37" s="128"/>
      <c r="L37" s="129" t="str">
        <f t="shared" si="1"/>
        <v> </v>
      </c>
      <c r="M37" s="130">
        <f t="shared" si="2"/>
        <v>0</v>
      </c>
      <c r="N37" s="130">
        <f t="shared" si="3"/>
        <v>41220</v>
      </c>
      <c r="O37" s="130">
        <f t="shared" si="4"/>
        <v>0</v>
      </c>
      <c r="P37" s="131">
        <f t="shared" si="5"/>
        <v>41220</v>
      </c>
      <c r="Q37" s="132">
        <f t="shared" si="6"/>
        <v>0</v>
      </c>
      <c r="R37" s="130" t="e">
        <f t="shared" si="7"/>
        <v>#VALUE!</v>
      </c>
      <c r="S37" s="133">
        <f t="shared" si="8"/>
      </c>
      <c r="T37" s="134" t="str">
        <f t="shared" si="9"/>
        <v> </v>
      </c>
      <c r="U37" s="52"/>
    </row>
    <row r="38" spans="2:21" ht="11.25">
      <c r="B38" s="45"/>
      <c r="C38" s="122">
        <f>IF(D38="","","20")</f>
      </c>
      <c r="D38" s="123"/>
      <c r="E38" s="124"/>
      <c r="F38" s="125"/>
      <c r="G38" s="125"/>
      <c r="H38" s="126" t="str">
        <f t="shared" si="0"/>
        <v> </v>
      </c>
      <c r="I38" s="127"/>
      <c r="J38" s="128"/>
      <c r="K38" s="128"/>
      <c r="L38" s="129" t="str">
        <f t="shared" si="1"/>
        <v> </v>
      </c>
      <c r="M38" s="130">
        <f t="shared" si="2"/>
        <v>0</v>
      </c>
      <c r="N38" s="130">
        <f t="shared" si="3"/>
        <v>41220</v>
      </c>
      <c r="O38" s="130">
        <f t="shared" si="4"/>
        <v>0</v>
      </c>
      <c r="P38" s="131">
        <f t="shared" si="5"/>
        <v>41220</v>
      </c>
      <c r="Q38" s="132">
        <f t="shared" si="6"/>
        <v>0</v>
      </c>
      <c r="R38" s="130" t="e">
        <f t="shared" si="7"/>
        <v>#VALUE!</v>
      </c>
      <c r="S38" s="133">
        <f t="shared" si="8"/>
      </c>
      <c r="T38" s="134" t="str">
        <f t="shared" si="9"/>
        <v> </v>
      </c>
      <c r="U38" s="52"/>
    </row>
    <row r="39" spans="2:21" ht="12" thickBot="1">
      <c r="B39" s="45"/>
      <c r="C39" s="135"/>
      <c r="D39" s="136"/>
      <c r="E39" s="136"/>
      <c r="F39" s="136"/>
      <c r="G39" s="136"/>
      <c r="H39" s="136"/>
      <c r="I39" s="136"/>
      <c r="J39" s="136"/>
      <c r="K39" s="136"/>
      <c r="L39" s="137"/>
      <c r="M39" s="138"/>
      <c r="N39" s="138"/>
      <c r="O39" s="138"/>
      <c r="P39" s="139"/>
      <c r="Q39" s="140"/>
      <c r="R39" s="141"/>
      <c r="S39" s="136"/>
      <c r="T39" s="142"/>
      <c r="U39" s="52"/>
    </row>
    <row r="40" spans="2:21" ht="14.25" thickBot="1" thickTop="1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3" t="s">
        <v>33</v>
      </c>
      <c r="T40" s="144">
        <f>SUM(T18:T39)</f>
        <v>5144.69749999682</v>
      </c>
      <c r="U40" s="52"/>
    </row>
    <row r="41" spans="2:21" ht="12" thickTop="1">
      <c r="B41" s="45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62"/>
      <c r="T41" s="62"/>
      <c r="U41" s="52"/>
    </row>
    <row r="42" spans="2:21" ht="12" thickBot="1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7"/>
      <c r="M42" s="148"/>
      <c r="N42" s="148"/>
      <c r="O42" s="148"/>
      <c r="P42" s="149"/>
      <c r="Q42" s="150"/>
      <c r="R42" s="151"/>
      <c r="S42" s="146"/>
      <c r="T42" s="146"/>
      <c r="U42" s="152"/>
    </row>
    <row r="43" ht="12" thickTop="1"/>
  </sheetData>
  <mergeCells count="3">
    <mergeCell ref="A4:C4"/>
    <mergeCell ref="A5:C5"/>
    <mergeCell ref="M15:O15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300" verticalDpi="300" orientation="landscape" paperSize="9" scale="72" r:id="rId4"/>
  <headerFooter alignWithMargins="0">
    <oddFooter>&amp;L&amp;"Times New Roman,Normal"&amp;7&amp;Z&amp;F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rroldan</dc:creator>
  <cp:keywords/>
  <dc:description/>
  <cp:lastModifiedBy>hantunez</cp:lastModifiedBy>
  <cp:lastPrinted>2012-03-22T11:47:38Z</cp:lastPrinted>
  <dcterms:created xsi:type="dcterms:W3CDTF">2012-03-22T11:26:39Z</dcterms:created>
  <dcterms:modified xsi:type="dcterms:W3CDTF">2014-07-25T14:53:52Z</dcterms:modified>
  <cp:category/>
  <cp:version/>
  <cp:contentType/>
  <cp:contentStatus/>
</cp:coreProperties>
</file>